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80" windowHeight="4500" tabRatio="842" activeTab="10"/>
  </bookViews>
  <sheets>
    <sheet name="AZUQUECA" sheetId="1" r:id="rId1"/>
    <sheet name="BRIHUEGA" sheetId="2" r:id="rId2"/>
    <sheet name="COGOLLUDO" sheetId="3" r:id="rId3"/>
    <sheet name="EL CASAR" sheetId="4" r:id="rId4"/>
    <sheet name="GUADALAJARA" sheetId="5" r:id="rId5"/>
    <sheet name="MOLINA" sheetId="6" r:id="rId6"/>
    <sheet name="PASTRANA" sheetId="7" r:id="rId7"/>
    <sheet name="SACEDÓN" sheetId="8" r:id="rId8"/>
    <sheet name="SIGÜENZA" sheetId="9" r:id="rId9"/>
    <sheet name="YUNQUERA" sheetId="10" r:id="rId10"/>
    <sheet name="RESUMEN" sheetId="11" r:id="rId11"/>
  </sheets>
  <definedNames>
    <definedName name="_xlnm.Print_Area" localSheetId="0">'AZUQUECA'!$A$1:$S$40</definedName>
    <definedName name="_xlnm.Print_Area" localSheetId="1">'BRIHUEGA'!$A$1:$S$19</definedName>
    <definedName name="_xlnm.Print_Area" localSheetId="2">'COGOLLUDO'!$A$1:$S$20</definedName>
    <definedName name="_xlnm.Print_Area" localSheetId="3">'EL CASAR'!$A$1:$S$18</definedName>
    <definedName name="_xlnm.Print_Area" localSheetId="4">'GUADALAJARA'!$A$1:$S$45</definedName>
    <definedName name="_xlnm.Print_Area" localSheetId="5">'MOLINA'!$A$1:$S$24</definedName>
    <definedName name="_xlnm.Print_Area" localSheetId="6">'PASTRANA'!$A$1:$S$31</definedName>
    <definedName name="_xlnm.Print_Area" localSheetId="10">'RESUMEN'!$A$1:$S$41</definedName>
    <definedName name="_xlnm.Print_Area" localSheetId="7">'SACEDÓN'!$A$1:$S$16</definedName>
    <definedName name="_xlnm.Print_Area" localSheetId="8">'SIGÜENZA'!$A$1:$S$23</definedName>
    <definedName name="_xlnm.Print_Area" localSheetId="9">'YUNQUERA'!$A$1:$S$21</definedName>
  </definedNames>
  <calcPr fullCalcOnLoad="1"/>
</workbook>
</file>

<file path=xl/sharedStrings.xml><?xml version="1.0" encoding="utf-8"?>
<sst xmlns="http://schemas.openxmlformats.org/spreadsheetml/2006/main" count="539" uniqueCount="206">
  <si>
    <t>Centro de Enseñanza</t>
  </si>
  <si>
    <t>Primaria</t>
  </si>
  <si>
    <t>Eso I</t>
  </si>
  <si>
    <t>Eso II</t>
  </si>
  <si>
    <t>T</t>
  </si>
  <si>
    <t>R</t>
  </si>
  <si>
    <t>%</t>
  </si>
  <si>
    <t>Giovanni Antonio Farina, Azuqueca</t>
  </si>
  <si>
    <t>Infantil</t>
  </si>
  <si>
    <t>TOTAL</t>
  </si>
  <si>
    <t>Bachillerato</t>
  </si>
  <si>
    <t>Total [T], Religión [R], y % de Religión [R]</t>
  </si>
  <si>
    <t>CEIP "Paco Rabal": VILLANUEVA DE LA TORRE</t>
  </si>
  <si>
    <t>CEIP "Virgen de la Paz": ALOVERA</t>
  </si>
  <si>
    <t>CEIP "La Paz": AZUQUECA DE HENARES</t>
  </si>
  <si>
    <t>CEIP "Virgen de la Soledad": AZUQUECA DE H.</t>
  </si>
  <si>
    <t>CEIP "Maestra Plácida": AZUQUECA DE HENARES</t>
  </si>
  <si>
    <t>CEIP "San Blas": CABANILLAS DEL CAMPO</t>
  </si>
  <si>
    <t>CEIP "Parque Vallejo": ALOVERA</t>
  </si>
  <si>
    <t>CEIP "Los Olivos": CABANILLAS DEL CAMPO</t>
  </si>
  <si>
    <t>Total Colegios Públicos Infantil y Primaria</t>
  </si>
  <si>
    <t>IES "Arcipreste de Hita": AZUQUECA DE HENARES</t>
  </si>
  <si>
    <t>IES "San Isidro": AZUQUECA DE HENARES</t>
  </si>
  <si>
    <t>Total Institutos Públicos Secundaria</t>
  </si>
  <si>
    <t>Total Centros Concertados Religiosos</t>
  </si>
  <si>
    <t>TOTAL EN TODOS LOS CENTROS</t>
  </si>
  <si>
    <t>CEIP "Nuestra Señora de la Peña": BRIHUEGA</t>
  </si>
  <si>
    <t>CEIP "San Francisco": CIFUENTES</t>
  </si>
  <si>
    <t>CRA "Trillo": GÁRGOLES</t>
  </si>
  <si>
    <t>CRA "Trillo": SACECORBO</t>
  </si>
  <si>
    <t>IES "Don Juan Manuel": CIFUENTES</t>
  </si>
  <si>
    <t>CEIP "Romualdo de Toledo": JADRAQUE</t>
  </si>
  <si>
    <t>IESO "Jadraque": JADRAQUE</t>
  </si>
  <si>
    <t>CEIP "A. Muñoz de Grandes": MANDAYONA</t>
  </si>
  <si>
    <t>CRA "García Lorca": UCEDA</t>
  </si>
  <si>
    <t>CEIP "Vicente Asuero": EL CASAR</t>
  </si>
  <si>
    <t>CEIP "El Coto": EL CASAR</t>
  </si>
  <si>
    <t>CEIP "Alvarfáñez"</t>
  </si>
  <si>
    <t>CEIP "Alcarria"</t>
  </si>
  <si>
    <t>CEIP "Badiel"</t>
  </si>
  <si>
    <t>CEIP "El Balconcillo"</t>
  </si>
  <si>
    <t>CEIP "Cardenal Mendoza"</t>
  </si>
  <si>
    <t>CEIP "El Doncel"</t>
  </si>
  <si>
    <t>CEIP "Isidro Almazán"</t>
  </si>
  <si>
    <t>CEIP "María Cristina"</t>
  </si>
  <si>
    <t>CEIP "Ocejón"</t>
  </si>
  <si>
    <t>CEIP "Pedro Sanz Vázquez"</t>
  </si>
  <si>
    <t>CEIP "Río Henares"</t>
  </si>
  <si>
    <t>CEIP "Río Tajo"</t>
  </si>
  <si>
    <t>CEIP "Rufino Blanco"</t>
  </si>
  <si>
    <t>CEIP "San Pedro Apóstol"</t>
  </si>
  <si>
    <t>Total Centros Privados</t>
  </si>
  <si>
    <t>IES "Aguas Vivas"</t>
  </si>
  <si>
    <t>IES "José Luis Sampedro"</t>
  </si>
  <si>
    <t>IES "Antonio Buero Vallejo"</t>
  </si>
  <si>
    <t>IES "Brianda de Mendoza"</t>
  </si>
  <si>
    <t>IES "Castilla"</t>
  </si>
  <si>
    <t>IES "Liceo Caracense"</t>
  </si>
  <si>
    <t>IES "Luis de Lucena"</t>
  </si>
  <si>
    <t>Colegio "Cardenal Cisneros"</t>
  </si>
  <si>
    <t>Colegio "Niña María"</t>
  </si>
  <si>
    <t>Colegio "Sagrado Corazón"</t>
  </si>
  <si>
    <t>Colegio "Salesianos"</t>
  </si>
  <si>
    <t>Colegio "Santa Ana"</t>
  </si>
  <si>
    <t>Colegio "Santa Cruz"</t>
  </si>
  <si>
    <t>Colegio "Maristas"</t>
  </si>
  <si>
    <t>Colegio "Seminario Agustiniano"</t>
  </si>
  <si>
    <t>Parvulario "El Canario"</t>
  </si>
  <si>
    <t>CRA "José Luis Sampedro": POVEDA</t>
  </si>
  <si>
    <t>CRA José Luis Sampedro": VILLANUEVA DE A.</t>
  </si>
  <si>
    <t>CRA "Sexma": ALCOROCHES</t>
  </si>
  <si>
    <t>CRA "Sexma": CHECA</t>
  </si>
  <si>
    <t>CRA "Sexma": OREA</t>
  </si>
  <si>
    <t>CRA "Sexma": PERALEJOS DE LAS TRUCHAS</t>
  </si>
  <si>
    <t>CRA "Sexma": TORDESILOS</t>
  </si>
  <si>
    <t>IES "Molina de Aragón": MOLINA DE ARAGÓN</t>
  </si>
  <si>
    <t>CRA "Pastrana": ESCARICHE</t>
  </si>
  <si>
    <t>CRA "Pastrana": HUEVA</t>
  </si>
  <si>
    <t>CRA "Pastrana": PASTRANA</t>
  </si>
  <si>
    <t>CRA "Pastrana": YEBRA</t>
  </si>
  <si>
    <t>CRA "Pimafad": ALBARES</t>
  </si>
  <si>
    <t>CRA "Pimafad": ALMOGUERA</t>
  </si>
  <si>
    <t>CRA "Pimafad": DRIEBES</t>
  </si>
  <si>
    <t>CRA "Pimafad": FUENTENOVILLA</t>
  </si>
  <si>
    <t>CRA "Pimafad": MAZUECOS</t>
  </si>
  <si>
    <t>CRA "Tendilla": TENDILLA</t>
  </si>
  <si>
    <t>CRA "Tendilla": ARANZUEQUE</t>
  </si>
  <si>
    <t>CRA "Tendilla": HONTOBA</t>
  </si>
  <si>
    <t>CRA "Tendilla": LORANCA DE TAJUÑA</t>
  </si>
  <si>
    <t>CEIP "José Maldonado": MONDÉJAR</t>
  </si>
  <si>
    <t>IES "Leandro Fernandez": PASTRANA</t>
  </si>
  <si>
    <t>CEIP "La Isabela": SACEDÓN</t>
  </si>
  <si>
    <t>IESO "Sacedón": SACEDÓN</t>
  </si>
  <si>
    <t>CRA "Atienza": ATIENZA</t>
  </si>
  <si>
    <t>CRA "Atienza": CANTALOJAS</t>
  </si>
  <si>
    <t>CRA "Atienza": GALVE DE SORBE</t>
  </si>
  <si>
    <t>CEIP "San Antonio de Portaceli": SIGÜENZA</t>
  </si>
  <si>
    <t>CRA "Sierra Ministra": ANGUITA</t>
  </si>
  <si>
    <t>IES "Martín Vázquez de Arce": SIGÜENZA</t>
  </si>
  <si>
    <t>Colegio "Sagrada Familia"</t>
  </si>
  <si>
    <t>Colegio "San Pedro Apóstol"</t>
  </si>
  <si>
    <t>Colegio "Jesús, María y José"</t>
  </si>
  <si>
    <t>infantil</t>
  </si>
  <si>
    <t>,</t>
  </si>
  <si>
    <t>Total [T], Religión [R], y % de Religión [%]</t>
  </si>
  <si>
    <t>Arciprestazgo de Azuqueca de Henares</t>
  </si>
  <si>
    <t>Arciprestazgo de Brihuega-Cifuentes</t>
  </si>
  <si>
    <t>Arciprestazgo de Cogolludo-Jadraque</t>
  </si>
  <si>
    <t>Arciprestazgo de El Casar-Uceda</t>
  </si>
  <si>
    <t>Arciprestazgo de Guadalajara</t>
  </si>
  <si>
    <t>Arciprestazgo de Molina de Aragón</t>
  </si>
  <si>
    <t>Arciprestazgo de Pastrana-Mondéjar</t>
  </si>
  <si>
    <t>Arciprestazgo de Sacedón</t>
  </si>
  <si>
    <t>Arciprestazgo de Sigüenza-Atienza</t>
  </si>
  <si>
    <t>Arciprestazgo de Yunquera de Henares-Hita</t>
  </si>
  <si>
    <t>Guadalajara</t>
  </si>
  <si>
    <t>CEIP "Siglo XXI" AZUQUECA DE HENARES</t>
  </si>
  <si>
    <t>CEIP "Las Castillas". LAS CASTILLAS</t>
  </si>
  <si>
    <t>CRA "Pastrana". ALHÓNDIGA</t>
  </si>
  <si>
    <t xml:space="preserve">CRA " Pastrana".FUENTELENCINA </t>
  </si>
  <si>
    <t>IES "Escuela de Arte"</t>
  </si>
  <si>
    <t>CRA "Sexma" ALUSTANTE</t>
  </si>
  <si>
    <t>CP "Gloria Fuertes" VILLANUEVA DE LA TORRE</t>
  </si>
  <si>
    <t>CP "Virgen del Amparo" TORIJA</t>
  </si>
  <si>
    <t>CP "Santa Brígida" EL POZO</t>
  </si>
  <si>
    <t>CP "Las Lomas"</t>
  </si>
  <si>
    <t>CEE "Virgen del Amparo"</t>
  </si>
  <si>
    <t>CP "San Bernabé" TRIJUEQUE</t>
  </si>
  <si>
    <t>CP "José Inglés" CHILOECHES</t>
  </si>
  <si>
    <t>IES "Alejo Vera" MARCHAMALO</t>
  </si>
  <si>
    <t>CP "Nuestra Sra. De Peñahora" HUMANES</t>
  </si>
  <si>
    <t>Arciprrestazgo de Molina de Aragón</t>
  </si>
  <si>
    <t>IES "Prof. Domínguez Ortiz": AZUQUECA DE HENARES</t>
  </si>
  <si>
    <t>CP "Virgen de la Hoz": MOLINA DE ARAGÓN</t>
  </si>
  <si>
    <t>CP " Campiña Verde" ALOVERA</t>
  </si>
  <si>
    <t>CP "Clara Sánchez": GALAPAGOS</t>
  </si>
  <si>
    <t>CRA "La Campiña": TÓRTOLA</t>
  </si>
  <si>
    <t>CP "Virgen de la Granja": YUNQUERA DE H.</t>
  </si>
  <si>
    <t>CP "Cristo de la Esperanza": MARCHAMALO</t>
  </si>
  <si>
    <t>CEIP "La Paloma " AZUQUECA DE HENARES</t>
  </si>
  <si>
    <t>CP "Quer" QUER</t>
  </si>
  <si>
    <t>INSCRITOS</t>
  </si>
  <si>
    <t>NO INSCRITOS</t>
  </si>
  <si>
    <t>RESUMEN</t>
  </si>
  <si>
    <t>E.INFANTIL</t>
  </si>
  <si>
    <t>E.PRIMARIA</t>
  </si>
  <si>
    <t>E.SECUNDARIA</t>
  </si>
  <si>
    <t>BACHILLERATO 1 Y 2</t>
  </si>
  <si>
    <t>ESCUELAS UNIVESTARIAS DEL PROFESORADO</t>
  </si>
  <si>
    <t>CENTROS PUBLICOS</t>
  </si>
  <si>
    <t>CENTROS PRIVADOS-E.T.CANÓNICA</t>
  </si>
  <si>
    <r>
      <t>C</t>
    </r>
    <r>
      <rPr>
        <b/>
        <sz val="12"/>
        <rFont val="Arial"/>
        <family val="2"/>
      </rPr>
      <t>ENTROS PRIVADOS-E.T.CIVIL</t>
    </r>
  </si>
  <si>
    <t>IES "Carmen Burgos de Seguí". ALOVERA</t>
  </si>
  <si>
    <t>C.P. HORCHE " SAN ROQUE"</t>
  </si>
  <si>
    <t>CEIP "La Senda III". CABANILLAS DEL CAMPO</t>
  </si>
  <si>
    <t>CRA "Sierra Ministra": RIBA DE SAELICES</t>
  </si>
  <si>
    <t>CRA "La Encina": CARRASCOSA DE HENARES</t>
  </si>
  <si>
    <t>CRA "La Encina": ARBANCÓN</t>
  </si>
  <si>
    <t>CRA "La Encina": CAMPILLO DE RANAS</t>
  </si>
  <si>
    <t>CRA "La Encina"  HITA</t>
  </si>
  <si>
    <t>CRA "La Encina": COGOLLUDO</t>
  </si>
  <si>
    <t>CRA "La Encina": ESPINOSA DE HENARES</t>
  </si>
  <si>
    <t>CRA "La Encina": MAJAELRAYO</t>
  </si>
  <si>
    <t>CRA "Sierra Ministra": ALCOLEA DEL PINAR</t>
  </si>
  <si>
    <t>CP "Virgen de las Candelas" Nº 1 TORREJÓN DEL REY</t>
  </si>
  <si>
    <t>IES "Juan García Valdemoro": El CASAR. Nº II</t>
  </si>
  <si>
    <t>IES "Campiña Alta": El CASAR</t>
  </si>
  <si>
    <t>IESO "Briocense": BRIHUEGA</t>
  </si>
  <si>
    <t>IES "Ana Mª Matute": CABANILLAS DEL CAMPO</t>
  </si>
  <si>
    <t>CRA "Francisco Ibáñez": IRIÉPAL</t>
  </si>
  <si>
    <t>CRA "Francisco Ibáñez": TARACENA</t>
  </si>
  <si>
    <t>CRA "Francisco Ibáñez": USANOS</t>
  </si>
  <si>
    <t>CRA "Ciudad de Capadocia": TRILLO</t>
  </si>
  <si>
    <t>CP Nº 2: MARCHAMALO</t>
  </si>
  <si>
    <t xml:space="preserve">C.P. "Miguel de la Cuesta" LUPIANA </t>
  </si>
  <si>
    <t xml:space="preserve">  </t>
  </si>
  <si>
    <t>IESO "Clara Campoamor" YUNQUERA</t>
  </si>
  <si>
    <t>IES "Alcarria Baja": MONDÉJAR</t>
  </si>
  <si>
    <t>IES "Newton Salas". VILLANUEVA DE LA TORRE</t>
  </si>
  <si>
    <t>CRA "El Rincón de Castilla": CORDUENTE</t>
  </si>
  <si>
    <t>CRA "El Rincón de Castilla": LA YUNTA</t>
  </si>
  <si>
    <t>CRA "El Rincón de Castilla": TORTUERA</t>
  </si>
  <si>
    <t>CRA "El Rincón de Castilla": VILLEL DE MESA</t>
  </si>
  <si>
    <t>CEIP "Nº 6". AZUQUECA DE HENARES</t>
  </si>
  <si>
    <t>CRA "LA CAMPIÑA": FONTANAR</t>
  </si>
  <si>
    <t>La enseñanza de Religión Católica en el Arciprestazgo de Guadalajara. 2009-2010</t>
  </si>
  <si>
    <t>La enseñanza de Religión Católica en el Arciprestazgo de Azuqueca de Henares. 2009-2010</t>
  </si>
  <si>
    <t>La enseñanza de Religión Católica en el Arciprestazgo de Brihuega-Cifuentes. 2009-2010</t>
  </si>
  <si>
    <t>La enseñanza de Religión Católica en el Arciprestazgo de Cogolludo-Jadraque. 2009-2010</t>
  </si>
  <si>
    <t>La enseñanza de Religión Católica en el Arciprestazgo de El Casar-Uceda. 2009-2010</t>
  </si>
  <si>
    <t>La enseñanza de Religión Católica en el Arciprestazgo de Molina de Aragón. 2009-2010</t>
  </si>
  <si>
    <t>La enseñanza de Religión Católica en el Arciprestazgo de Pastrana-Mondéjar. 2009-2010</t>
  </si>
  <si>
    <t>La enseñanza de Religión Católica en el Arciprestazgo de Sacedón. 2009-2010</t>
  </si>
  <si>
    <t>La enseñanza de Religión Católica en el Arciprestazgo de Sigüenza-Atienza. 2009-2010</t>
  </si>
  <si>
    <t>La enseñanza de Religión Católica en el Arciprestazgo de Yunquera de Henares-Hita. 2009-2010</t>
  </si>
  <si>
    <t>La enseñanza de Religión Católica en la Diócesis de Sigüenza-Guadalajara. 2009-10. RESUMEN</t>
  </si>
  <si>
    <t>CEIP "Nº 2" PIOZ</t>
  </si>
  <si>
    <t>CEIP "Castillo de Pioz": PIOZ</t>
  </si>
  <si>
    <t>CRA "Sierra Ministra": MARANCHÓN</t>
  </si>
  <si>
    <t>CRA "La Colmena": ALBALATE DE ZORITA</t>
  </si>
  <si>
    <t>CRA "La Colmena": ALMONACID DE Z.</t>
  </si>
  <si>
    <t>CRA "La Colmena": ILLANA</t>
  </si>
  <si>
    <t>CRA "Santa Lucía": ALCOCER</t>
  </si>
  <si>
    <t>CRA "Santa Lucía": BUDIA</t>
  </si>
  <si>
    <t>CRA "Santa Lucía": PAREJA</t>
  </si>
  <si>
    <t>CRA "Santa Lucía": SALMERÓN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</si>
</sst>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"/>
      <color indexed="8"/>
      <name val="Arial"/>
      <family val="2"/>
    </font>
    <font>
      <sz val="1.8"/>
      <color indexed="8"/>
      <name val="Arial"/>
      <family val="2"/>
    </font>
    <font>
      <sz val="2.75"/>
      <color indexed="8"/>
      <name val="Arial"/>
      <family val="2"/>
    </font>
    <font>
      <sz val="2.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lightDown">
        <bgColor indexed="9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 style="thin"/>
      <top style="medium"/>
      <bottom style="thin"/>
      <diagonal style="dashed"/>
    </border>
    <border diagonalUp="1" diagonalDown="1">
      <left style="thin"/>
      <right style="thin"/>
      <top style="medium"/>
      <bottom style="thin"/>
      <diagonal style="dashed"/>
    </border>
    <border diagonalUp="1" diagonalDown="1">
      <left style="thin"/>
      <right>
        <color indexed="63"/>
      </right>
      <top style="medium"/>
      <bottom style="thin"/>
      <diagonal style="dashed"/>
    </border>
    <border diagonalUp="1" diagonalDown="1">
      <left style="thin"/>
      <right style="medium"/>
      <top style="medium"/>
      <bottom style="thin"/>
      <diagonal style="dashed"/>
    </border>
    <border diagonalUp="1" diagonalDown="1">
      <left style="medium"/>
      <right style="thin"/>
      <top style="thin"/>
      <bottom style="medium"/>
      <diagonal style="dashed"/>
    </border>
    <border diagonalUp="1" diagonalDown="1">
      <left style="thin"/>
      <right style="thin"/>
      <top style="thin"/>
      <bottom style="medium"/>
      <diagonal style="dashed"/>
    </border>
    <border diagonalUp="1" diagonalDown="1">
      <left style="thin"/>
      <right>
        <color indexed="63"/>
      </right>
      <top style="thin"/>
      <bottom style="medium"/>
      <diagonal style="dashed"/>
    </border>
    <border diagonalUp="1" diagonalDown="1">
      <left style="thin"/>
      <right style="medium"/>
      <top style="thin"/>
      <bottom style="medium"/>
      <diagonal style="dashed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ashed"/>
    </border>
    <border diagonalUp="1" diagonalDown="1">
      <left>
        <color indexed="63"/>
      </left>
      <right style="medium"/>
      <top style="medium"/>
      <bottom>
        <color indexed="63"/>
      </bottom>
      <diagonal style="dashed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ashed"/>
    </border>
    <border diagonalUp="1" diagonalDown="1">
      <left style="medium"/>
      <right>
        <color indexed="63"/>
      </right>
      <top>
        <color indexed="63"/>
      </top>
      <bottom style="medium"/>
      <diagonal style="dashed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ashed"/>
    </border>
    <border diagonalUp="1" diagonalDown="1">
      <left>
        <color indexed="63"/>
      </left>
      <right style="medium"/>
      <top>
        <color indexed="63"/>
      </top>
      <bottom style="medium"/>
      <diagonal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Up="1" diagonalDown="1">
      <left style="medium"/>
      <right>
        <color indexed="63"/>
      </right>
      <top style="medium"/>
      <bottom style="medium"/>
      <diagonal style="dashed"/>
    </border>
    <border diagonalUp="1" diagonalDown="1">
      <left>
        <color indexed="63"/>
      </left>
      <right>
        <color indexed="63"/>
      </right>
      <top style="medium"/>
      <bottom style="medium"/>
      <diagonal style="dashed"/>
    </border>
    <border diagonalUp="1" diagonalDown="1">
      <left>
        <color indexed="63"/>
      </left>
      <right style="medium"/>
      <top style="medium"/>
      <bottom style="medium"/>
      <diagonal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2" fontId="2" fillId="0" borderId="24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4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vertical="center"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38" xfId="0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0" fontId="2" fillId="0" borderId="42" xfId="0" applyNumberFormat="1" applyFont="1" applyBorder="1" applyAlignment="1">
      <alignment vertical="center"/>
    </xf>
    <xf numFmtId="10" fontId="2" fillId="0" borderId="43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10" fontId="4" fillId="24" borderId="30" xfId="55" applyNumberFormat="1" applyFont="1" applyFill="1" applyBorder="1" applyAlignment="1">
      <alignment vertical="center"/>
    </xf>
    <xf numFmtId="10" fontId="4" fillId="24" borderId="44" xfId="55" applyNumberFormat="1" applyFont="1" applyFill="1" applyBorder="1" applyAlignment="1">
      <alignment vertical="center"/>
    </xf>
    <xf numFmtId="3" fontId="2" fillId="7" borderId="23" xfId="0" applyNumberFormat="1" applyFont="1" applyFill="1" applyBorder="1" applyAlignment="1">
      <alignment vertical="center"/>
    </xf>
    <xf numFmtId="3" fontId="2" fillId="7" borderId="11" xfId="0" applyNumberFormat="1" applyFont="1" applyFill="1" applyBorder="1" applyAlignment="1">
      <alignment vertical="center"/>
    </xf>
    <xf numFmtId="10" fontId="5" fillId="7" borderId="25" xfId="55" applyNumberFormat="1" applyFont="1" applyFill="1" applyBorder="1" applyAlignment="1">
      <alignment vertical="center"/>
    </xf>
    <xf numFmtId="10" fontId="4" fillId="24" borderId="45" xfId="55" applyNumberFormat="1" applyFont="1" applyFill="1" applyBorder="1" applyAlignment="1">
      <alignment vertical="center"/>
    </xf>
    <xf numFmtId="10" fontId="4" fillId="24" borderId="43" xfId="55" applyNumberFormat="1" applyFont="1" applyFill="1" applyBorder="1" applyAlignment="1">
      <alignment vertical="center"/>
    </xf>
    <xf numFmtId="10" fontId="4" fillId="24" borderId="43" xfId="55" applyNumberFormat="1" applyFont="1" applyFill="1" applyBorder="1" applyAlignment="1">
      <alignment horizontal="right" vertical="center"/>
    </xf>
    <xf numFmtId="10" fontId="5" fillId="7" borderId="24" xfId="55" applyNumberFormat="1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9" fontId="5" fillId="7" borderId="24" xfId="55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0" fontId="4" fillId="24" borderId="42" xfId="55" applyNumberFormat="1" applyFont="1" applyFill="1" applyBorder="1" applyAlignment="1">
      <alignment vertical="center"/>
    </xf>
    <xf numFmtId="10" fontId="5" fillId="24" borderId="46" xfId="55" applyNumberFormat="1" applyFont="1" applyFill="1" applyBorder="1" applyAlignment="1">
      <alignment vertical="center"/>
    </xf>
    <xf numFmtId="10" fontId="4" fillId="24" borderId="10" xfId="55" applyNumberFormat="1" applyFont="1" applyFill="1" applyBorder="1" applyAlignment="1">
      <alignment vertical="center"/>
    </xf>
    <xf numFmtId="10" fontId="5" fillId="7" borderId="22" xfId="55" applyNumberFormat="1" applyFont="1" applyFill="1" applyBorder="1" applyAlignment="1">
      <alignment vertical="center"/>
    </xf>
    <xf numFmtId="10" fontId="4" fillId="24" borderId="47" xfId="55" applyNumberFormat="1" applyFont="1" applyFill="1" applyBorder="1" applyAlignment="1">
      <alignment vertical="center"/>
    </xf>
    <xf numFmtId="10" fontId="4" fillId="24" borderId="42" xfId="0" applyNumberFormat="1" applyFont="1" applyFill="1" applyBorder="1" applyAlignment="1">
      <alignment vertical="center"/>
    </xf>
    <xf numFmtId="10" fontId="4" fillId="24" borderId="43" xfId="0" applyNumberFormat="1" applyFont="1" applyFill="1" applyBorder="1" applyAlignment="1">
      <alignment vertical="center"/>
    </xf>
    <xf numFmtId="10" fontId="5" fillId="7" borderId="48" xfId="55" applyNumberFormat="1" applyFont="1" applyFill="1" applyBorder="1" applyAlignment="1">
      <alignment vertical="center"/>
    </xf>
    <xf numFmtId="10" fontId="5" fillId="7" borderId="24" xfId="0" applyNumberFormat="1" applyFont="1" applyFill="1" applyBorder="1" applyAlignment="1">
      <alignment vertical="center"/>
    </xf>
    <xf numFmtId="10" fontId="5" fillId="7" borderId="25" xfId="0" applyNumberFormat="1" applyFont="1" applyFill="1" applyBorder="1" applyAlignment="1">
      <alignment vertical="center"/>
    </xf>
    <xf numFmtId="10" fontId="4" fillId="24" borderId="30" xfId="0" applyNumberFormat="1" applyFont="1" applyFill="1" applyBorder="1" applyAlignment="1">
      <alignment vertical="center"/>
    </xf>
    <xf numFmtId="10" fontId="4" fillId="24" borderId="44" xfId="0" applyNumberFormat="1" applyFont="1" applyFill="1" applyBorder="1" applyAlignment="1">
      <alignment vertical="center"/>
    </xf>
    <xf numFmtId="10" fontId="5" fillId="24" borderId="42" xfId="55" applyNumberFormat="1" applyFont="1" applyFill="1" applyBorder="1" applyAlignment="1">
      <alignment vertical="center"/>
    </xf>
    <xf numFmtId="10" fontId="5" fillId="7" borderId="49" xfId="55" applyNumberFormat="1" applyFont="1" applyFill="1" applyBorder="1" applyAlignment="1">
      <alignment vertical="center"/>
    </xf>
    <xf numFmtId="10" fontId="5" fillId="7" borderId="49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vertical="center"/>
    </xf>
    <xf numFmtId="10" fontId="5" fillId="4" borderId="50" xfId="55" applyNumberFormat="1" applyFont="1" applyFill="1" applyBorder="1" applyAlignment="1">
      <alignment vertical="center"/>
    </xf>
    <xf numFmtId="10" fontId="5" fillId="4" borderId="50" xfId="0" applyNumberFormat="1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10" fontId="5" fillId="4" borderId="51" xfId="0" applyNumberFormat="1" applyFont="1" applyFill="1" applyBorder="1" applyAlignment="1">
      <alignment vertical="center"/>
    </xf>
    <xf numFmtId="10" fontId="1" fillId="24" borderId="42" xfId="0" applyNumberFormat="1" applyFont="1" applyFill="1" applyBorder="1" applyAlignment="1">
      <alignment vertical="center"/>
    </xf>
    <xf numFmtId="10" fontId="1" fillId="24" borderId="46" xfId="0" applyNumberFormat="1" applyFont="1" applyFill="1" applyBorder="1" applyAlignment="1">
      <alignment vertical="center"/>
    </xf>
    <xf numFmtId="10" fontId="1" fillId="24" borderId="30" xfId="0" applyNumberFormat="1" applyFont="1" applyFill="1" applyBorder="1" applyAlignment="1">
      <alignment vertical="center"/>
    </xf>
    <xf numFmtId="10" fontId="1" fillId="24" borderId="47" xfId="0" applyNumberFormat="1" applyFont="1" applyFill="1" applyBorder="1" applyAlignment="1">
      <alignment vertical="center"/>
    </xf>
    <xf numFmtId="10" fontId="1" fillId="24" borderId="44" xfId="0" applyNumberFormat="1" applyFont="1" applyFill="1" applyBorder="1" applyAlignment="1">
      <alignment vertical="center"/>
    </xf>
    <xf numFmtId="10" fontId="2" fillId="24" borderId="42" xfId="0" applyNumberFormat="1" applyFont="1" applyFill="1" applyBorder="1" applyAlignment="1">
      <alignment vertical="center"/>
    </xf>
    <xf numFmtId="10" fontId="2" fillId="24" borderId="46" xfId="0" applyNumberFormat="1" applyFont="1" applyFill="1" applyBorder="1" applyAlignment="1">
      <alignment vertical="center"/>
    </xf>
    <xf numFmtId="10" fontId="2" fillId="7" borderId="49" xfId="0" applyNumberFormat="1" applyFont="1" applyFill="1" applyBorder="1" applyAlignment="1">
      <alignment vertical="center"/>
    </xf>
    <xf numFmtId="10" fontId="2" fillId="7" borderId="25" xfId="0" applyNumberFormat="1" applyFont="1" applyFill="1" applyBorder="1" applyAlignment="1">
      <alignment vertical="center"/>
    </xf>
    <xf numFmtId="10" fontId="2" fillId="7" borderId="48" xfId="0" applyNumberFormat="1" applyFont="1" applyFill="1" applyBorder="1" applyAlignment="1">
      <alignment vertical="center"/>
    </xf>
    <xf numFmtId="10" fontId="1" fillId="7" borderId="30" xfId="0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10" fontId="2" fillId="4" borderId="51" xfId="55" applyNumberFormat="1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10" fontId="2" fillId="4" borderId="53" xfId="0" applyNumberFormat="1" applyFont="1" applyFill="1" applyBorder="1" applyAlignment="1">
      <alignment vertical="center"/>
    </xf>
    <xf numFmtId="10" fontId="2" fillId="4" borderId="51" xfId="0" applyNumberFormat="1" applyFont="1" applyFill="1" applyBorder="1" applyAlignment="1">
      <alignment vertical="center"/>
    </xf>
    <xf numFmtId="10" fontId="2" fillId="4" borderId="53" xfId="55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10" fontId="1" fillId="24" borderId="19" xfId="0" applyNumberFormat="1" applyFont="1" applyFill="1" applyBorder="1" applyAlignment="1">
      <alignment vertical="center"/>
    </xf>
    <xf numFmtId="0" fontId="2" fillId="7" borderId="54" xfId="0" applyFont="1" applyFill="1" applyBorder="1" applyAlignment="1">
      <alignment vertical="center"/>
    </xf>
    <xf numFmtId="0" fontId="2" fillId="7" borderId="55" xfId="0" applyFont="1" applyFill="1" applyBorder="1" applyAlignment="1">
      <alignment vertical="center"/>
    </xf>
    <xf numFmtId="10" fontId="2" fillId="7" borderId="55" xfId="0" applyNumberFormat="1" applyFont="1" applyFill="1" applyBorder="1" applyAlignment="1">
      <alignment vertical="center"/>
    </xf>
    <xf numFmtId="10" fontId="2" fillId="24" borderId="56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10" fontId="2" fillId="7" borderId="24" xfId="0" applyNumberFormat="1" applyFont="1" applyFill="1" applyBorder="1" applyAlignment="1">
      <alignment vertical="center"/>
    </xf>
    <xf numFmtId="3" fontId="2" fillId="7" borderId="17" xfId="0" applyNumberFormat="1" applyFont="1" applyFill="1" applyBorder="1" applyAlignment="1">
      <alignment vertical="center"/>
    </xf>
    <xf numFmtId="10" fontId="1" fillId="24" borderId="43" xfId="0" applyNumberFormat="1" applyFont="1" applyFill="1" applyBorder="1" applyAlignment="1">
      <alignment vertical="center"/>
    </xf>
    <xf numFmtId="10" fontId="2" fillId="7" borderId="42" xfId="0" applyNumberFormat="1" applyFont="1" applyFill="1" applyBorder="1" applyAlignment="1">
      <alignment vertical="center"/>
    </xf>
    <xf numFmtId="10" fontId="2" fillId="7" borderId="43" xfId="0" applyNumberFormat="1" applyFont="1" applyFill="1" applyBorder="1" applyAlignment="1">
      <alignment vertical="center"/>
    </xf>
    <xf numFmtId="10" fontId="2" fillId="4" borderId="43" xfId="0" applyNumberFormat="1" applyFont="1" applyFill="1" applyBorder="1" applyAlignment="1">
      <alignment vertical="center"/>
    </xf>
    <xf numFmtId="10" fontId="2" fillId="4" borderId="50" xfId="0" applyNumberFormat="1" applyFont="1" applyFill="1" applyBorder="1" applyAlignment="1">
      <alignment vertical="center"/>
    </xf>
    <xf numFmtId="10" fontId="2" fillId="24" borderId="43" xfId="0" applyNumberFormat="1" applyFont="1" applyFill="1" applyBorder="1" applyAlignment="1">
      <alignment vertical="center"/>
    </xf>
    <xf numFmtId="10" fontId="1" fillId="24" borderId="19" xfId="55" applyNumberFormat="1" applyFont="1" applyFill="1" applyBorder="1" applyAlignment="1">
      <alignment vertical="center"/>
    </xf>
    <xf numFmtId="10" fontId="1" fillId="24" borderId="10" xfId="55" applyNumberFormat="1" applyFont="1" applyFill="1" applyBorder="1" applyAlignment="1">
      <alignment vertical="center"/>
    </xf>
    <xf numFmtId="10" fontId="1" fillId="24" borderId="42" xfId="55" applyNumberFormat="1" applyFont="1" applyFill="1" applyBorder="1" applyAlignment="1">
      <alignment vertical="center"/>
    </xf>
    <xf numFmtId="10" fontId="1" fillId="24" borderId="43" xfId="55" applyNumberFormat="1" applyFont="1" applyFill="1" applyBorder="1" applyAlignment="1">
      <alignment vertical="center"/>
    </xf>
    <xf numFmtId="10" fontId="2" fillId="7" borderId="49" xfId="55" applyNumberFormat="1" applyFont="1" applyFill="1" applyBorder="1" applyAlignment="1">
      <alignment vertical="center"/>
    </xf>
    <xf numFmtId="10" fontId="2" fillId="7" borderId="24" xfId="55" applyNumberFormat="1" applyFont="1" applyFill="1" applyBorder="1" applyAlignment="1">
      <alignment vertical="center"/>
    </xf>
    <xf numFmtId="10" fontId="2" fillId="7" borderId="11" xfId="55" applyNumberFormat="1" applyFont="1" applyFill="1" applyBorder="1" applyAlignment="1">
      <alignment vertical="center"/>
    </xf>
    <xf numFmtId="10" fontId="1" fillId="24" borderId="47" xfId="55" applyNumberFormat="1" applyFont="1" applyFill="1" applyBorder="1" applyAlignment="1">
      <alignment vertical="center"/>
    </xf>
    <xf numFmtId="10" fontId="1" fillId="24" borderId="46" xfId="55" applyNumberFormat="1" applyFont="1" applyFill="1" applyBorder="1" applyAlignment="1">
      <alignment vertical="center"/>
    </xf>
    <xf numFmtId="9" fontId="1" fillId="24" borderId="57" xfId="55" applyFont="1" applyFill="1" applyBorder="1" applyAlignment="1">
      <alignment vertical="center"/>
    </xf>
    <xf numFmtId="9" fontId="1" fillId="24" borderId="58" xfId="55" applyFont="1" applyFill="1" applyBorder="1" applyAlignment="1">
      <alignment vertical="center"/>
    </xf>
    <xf numFmtId="9" fontId="2" fillId="24" borderId="57" xfId="55" applyFont="1" applyFill="1" applyBorder="1" applyAlignment="1">
      <alignment vertical="center"/>
    </xf>
    <xf numFmtId="9" fontId="2" fillId="7" borderId="59" xfId="55" applyFont="1" applyFill="1" applyBorder="1" applyAlignment="1">
      <alignment vertical="center"/>
    </xf>
    <xf numFmtId="9" fontId="2" fillId="7" borderId="57" xfId="55" applyFont="1" applyFill="1" applyBorder="1" applyAlignment="1">
      <alignment vertical="center"/>
    </xf>
    <xf numFmtId="9" fontId="2" fillId="4" borderId="51" xfId="55" applyFont="1" applyFill="1" applyBorder="1" applyAlignment="1">
      <alignment vertical="center"/>
    </xf>
    <xf numFmtId="9" fontId="2" fillId="4" borderId="53" xfId="55" applyFont="1" applyFill="1" applyBorder="1" applyAlignment="1">
      <alignment vertical="center"/>
    </xf>
    <xf numFmtId="3" fontId="2" fillId="4" borderId="52" xfId="0" applyNumberFormat="1" applyFont="1" applyFill="1" applyBorder="1" applyAlignment="1">
      <alignment vertical="center"/>
    </xf>
    <xf numFmtId="10" fontId="1" fillId="24" borderId="12" xfId="55" applyNumberFormat="1" applyFont="1" applyFill="1" applyBorder="1" applyAlignment="1">
      <alignment vertical="center"/>
    </xf>
    <xf numFmtId="10" fontId="1" fillId="24" borderId="30" xfId="55" applyNumberFormat="1" applyFont="1" applyFill="1" applyBorder="1" applyAlignment="1">
      <alignment vertical="center"/>
    </xf>
    <xf numFmtId="10" fontId="2" fillId="24" borderId="42" xfId="55" applyNumberFormat="1" applyFont="1" applyFill="1" applyBorder="1" applyAlignment="1">
      <alignment vertical="center"/>
    </xf>
    <xf numFmtId="10" fontId="2" fillId="7" borderId="55" xfId="55" applyNumberFormat="1" applyFont="1" applyFill="1" applyBorder="1" applyAlignment="1">
      <alignment vertical="center"/>
    </xf>
    <xf numFmtId="10" fontId="2" fillId="7" borderId="48" xfId="55" applyNumberFormat="1" applyFont="1" applyFill="1" applyBorder="1" applyAlignment="1">
      <alignment vertical="center"/>
    </xf>
    <xf numFmtId="10" fontId="2" fillId="4" borderId="50" xfId="55" applyNumberFormat="1" applyFont="1" applyFill="1" applyBorder="1" applyAlignment="1">
      <alignment vertical="center"/>
    </xf>
    <xf numFmtId="10" fontId="2" fillId="7" borderId="42" xfId="55" applyNumberFormat="1" applyFont="1" applyFill="1" applyBorder="1" applyAlignment="1">
      <alignment vertical="center"/>
    </xf>
    <xf numFmtId="10" fontId="2" fillId="24" borderId="46" xfId="55" applyNumberFormat="1" applyFont="1" applyFill="1" applyBorder="1" applyAlignment="1">
      <alignment vertical="center"/>
    </xf>
    <xf numFmtId="10" fontId="2" fillId="7" borderId="46" xfId="55" applyNumberFormat="1" applyFont="1" applyFill="1" applyBorder="1" applyAlignment="1">
      <alignment vertical="center"/>
    </xf>
    <xf numFmtId="10" fontId="2" fillId="7" borderId="25" xfId="55" applyNumberFormat="1" applyFont="1" applyFill="1" applyBorder="1" applyAlignment="1">
      <alignment vertical="center"/>
    </xf>
    <xf numFmtId="9" fontId="1" fillId="24" borderId="45" xfId="55" applyFont="1" applyFill="1" applyBorder="1" applyAlignment="1">
      <alignment vertical="center"/>
    </xf>
    <xf numFmtId="10" fontId="1" fillId="24" borderId="12" xfId="0" applyNumberFormat="1" applyFont="1" applyFill="1" applyBorder="1" applyAlignment="1">
      <alignment vertical="center"/>
    </xf>
    <xf numFmtId="10" fontId="1" fillId="24" borderId="60" xfId="55" applyNumberFormat="1" applyFont="1" applyFill="1" applyBorder="1" applyAlignment="1">
      <alignment vertical="center"/>
    </xf>
    <xf numFmtId="10" fontId="2" fillId="24" borderId="30" xfId="55" applyNumberFormat="1" applyFont="1" applyFill="1" applyBorder="1" applyAlignment="1">
      <alignment vertical="center"/>
    </xf>
    <xf numFmtId="9" fontId="1" fillId="25" borderId="47" xfId="55" applyFont="1" applyFill="1" applyBorder="1" applyAlignment="1">
      <alignment vertical="center"/>
    </xf>
    <xf numFmtId="10" fontId="1" fillId="25" borderId="47" xfId="0" applyNumberFormat="1" applyFont="1" applyFill="1" applyBorder="1" applyAlignment="1">
      <alignment vertical="center"/>
    </xf>
    <xf numFmtId="10" fontId="1" fillId="25" borderId="30" xfId="0" applyNumberFormat="1" applyFont="1" applyFill="1" applyBorder="1" applyAlignment="1">
      <alignment vertical="center"/>
    </xf>
    <xf numFmtId="10" fontId="1" fillId="25" borderId="60" xfId="0" applyNumberFormat="1" applyFont="1" applyFill="1" applyBorder="1" applyAlignment="1">
      <alignment vertical="center"/>
    </xf>
    <xf numFmtId="9" fontId="1" fillId="24" borderId="30" xfId="55" applyFont="1" applyFill="1" applyBorder="1" applyAlignment="1">
      <alignment vertical="center"/>
    </xf>
    <xf numFmtId="10" fontId="1" fillId="24" borderId="57" xfId="55" applyNumberFormat="1" applyFont="1" applyFill="1" applyBorder="1" applyAlignment="1">
      <alignment vertical="center"/>
    </xf>
    <xf numFmtId="10" fontId="1" fillId="24" borderId="58" xfId="55" applyNumberFormat="1" applyFont="1" applyFill="1" applyBorder="1" applyAlignment="1">
      <alignment vertical="center"/>
    </xf>
    <xf numFmtId="10" fontId="2" fillId="7" borderId="59" xfId="55" applyNumberFormat="1" applyFont="1" applyFill="1" applyBorder="1" applyAlignment="1">
      <alignment vertical="center"/>
    </xf>
    <xf numFmtId="10" fontId="8" fillId="11" borderId="61" xfId="55" applyNumberFormat="1" applyFont="1" applyFill="1" applyBorder="1" applyAlignment="1">
      <alignment/>
    </xf>
    <xf numFmtId="10" fontId="8" fillId="11" borderId="62" xfId="55" applyNumberFormat="1" applyFont="1" applyFill="1" applyBorder="1" applyAlignment="1">
      <alignment/>
    </xf>
    <xf numFmtId="0" fontId="9" fillId="0" borderId="6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10" fontId="11" fillId="25" borderId="42" xfId="55" applyNumberFormat="1" applyFont="1" applyFill="1" applyBorder="1" applyAlignment="1">
      <alignment/>
    </xf>
    <xf numFmtId="3" fontId="10" fillId="0" borderId="29" xfId="0" applyNumberFormat="1" applyFont="1" applyBorder="1" applyAlignment="1">
      <alignment/>
    </xf>
    <xf numFmtId="0" fontId="10" fillId="26" borderId="26" xfId="0" applyFont="1" applyFill="1" applyBorder="1" applyAlignment="1">
      <alignment/>
    </xf>
    <xf numFmtId="0" fontId="10" fillId="26" borderId="64" xfId="0" applyFont="1" applyFill="1" applyBorder="1" applyAlignment="1">
      <alignment/>
    </xf>
    <xf numFmtId="2" fontId="10" fillId="26" borderId="65" xfId="0" applyNumberFormat="1" applyFont="1" applyFill="1" applyBorder="1" applyAlignment="1">
      <alignment/>
    </xf>
    <xf numFmtId="10" fontId="8" fillId="25" borderId="42" xfId="55" applyNumberFormat="1" applyFont="1" applyFill="1" applyBorder="1" applyAlignment="1">
      <alignment/>
    </xf>
    <xf numFmtId="0" fontId="10" fillId="0" borderId="27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0" fontId="11" fillId="25" borderId="46" xfId="55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0" fontId="10" fillId="26" borderId="33" xfId="0" applyFont="1" applyFill="1" applyBorder="1" applyAlignment="1">
      <alignment/>
    </xf>
    <xf numFmtId="0" fontId="10" fillId="26" borderId="66" xfId="0" applyFont="1" applyFill="1" applyBorder="1" applyAlignment="1">
      <alignment/>
    </xf>
    <xf numFmtId="2" fontId="10" fillId="26" borderId="67" xfId="0" applyNumberFormat="1" applyFont="1" applyFill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0" fontId="8" fillId="25" borderId="46" xfId="55" applyNumberFormat="1" applyFont="1" applyFill="1" applyBorder="1" applyAlignment="1">
      <alignment/>
    </xf>
    <xf numFmtId="3" fontId="10" fillId="0" borderId="20" xfId="0" applyNumberFormat="1" applyFont="1" applyBorder="1" applyAlignment="1">
      <alignment/>
    </xf>
    <xf numFmtId="10" fontId="8" fillId="25" borderId="56" xfId="55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3" fontId="9" fillId="11" borderId="23" xfId="0" applyNumberFormat="1" applyFont="1" applyFill="1" applyBorder="1" applyAlignment="1">
      <alignment/>
    </xf>
    <xf numFmtId="3" fontId="9" fillId="11" borderId="11" xfId="0" applyNumberFormat="1" applyFont="1" applyFill="1" applyBorder="1" applyAlignment="1">
      <alignment/>
    </xf>
    <xf numFmtId="10" fontId="8" fillId="11" borderId="49" xfId="55" applyNumberFormat="1" applyFont="1" applyFill="1" applyBorder="1" applyAlignment="1">
      <alignment/>
    </xf>
    <xf numFmtId="3" fontId="9" fillId="11" borderId="17" xfId="0" applyNumberFormat="1" applyFont="1" applyFill="1" applyBorder="1" applyAlignment="1">
      <alignment/>
    </xf>
    <xf numFmtId="0" fontId="9" fillId="26" borderId="68" xfId="0" applyFont="1" applyFill="1" applyBorder="1" applyAlignment="1">
      <alignment/>
    </xf>
    <xf numFmtId="0" fontId="9" fillId="26" borderId="69" xfId="0" applyFont="1" applyFill="1" applyBorder="1" applyAlignment="1">
      <alignment/>
    </xf>
    <xf numFmtId="2" fontId="9" fillId="26" borderId="70" xfId="0" applyNumberFormat="1" applyFont="1" applyFill="1" applyBorder="1" applyAlignment="1">
      <alignment/>
    </xf>
    <xf numFmtId="3" fontId="9" fillId="11" borderId="25" xfId="0" applyNumberFormat="1" applyFont="1" applyFill="1" applyBorder="1" applyAlignment="1">
      <alignment/>
    </xf>
    <xf numFmtId="2" fontId="10" fillId="26" borderId="64" xfId="0" applyNumberFormat="1" applyFont="1" applyFill="1" applyBorder="1" applyAlignment="1">
      <alignment/>
    </xf>
    <xf numFmtId="10" fontId="11" fillId="25" borderId="10" xfId="55" applyNumberFormat="1" applyFont="1" applyFill="1" applyBorder="1" applyAlignment="1">
      <alignment/>
    </xf>
    <xf numFmtId="2" fontId="10" fillId="26" borderId="66" xfId="0" applyNumberFormat="1" applyFont="1" applyFill="1" applyBorder="1" applyAlignment="1">
      <alignment/>
    </xf>
    <xf numFmtId="10" fontId="11" fillId="25" borderId="43" xfId="55" applyNumberFormat="1" applyFont="1" applyFill="1" applyBorder="1" applyAlignment="1">
      <alignment/>
    </xf>
    <xf numFmtId="10" fontId="11" fillId="25" borderId="67" xfId="55" applyNumberFormat="1" applyFont="1" applyFill="1" applyBorder="1" applyAlignment="1">
      <alignment/>
    </xf>
    <xf numFmtId="2" fontId="9" fillId="26" borderId="69" xfId="0" applyNumberFormat="1" applyFont="1" applyFill="1" applyBorder="1" applyAlignment="1">
      <alignment/>
    </xf>
    <xf numFmtId="10" fontId="8" fillId="11" borderId="46" xfId="55" applyNumberFormat="1" applyFont="1" applyFill="1" applyBorder="1" applyAlignment="1">
      <alignment/>
    </xf>
    <xf numFmtId="10" fontId="8" fillId="11" borderId="24" xfId="55" applyNumberFormat="1" applyFont="1" applyFill="1" applyBorder="1" applyAlignment="1">
      <alignment/>
    </xf>
    <xf numFmtId="10" fontId="11" fillId="25" borderId="30" xfId="55" applyNumberFormat="1" applyFont="1" applyFill="1" applyBorder="1" applyAlignment="1">
      <alignment/>
    </xf>
    <xf numFmtId="10" fontId="11" fillId="25" borderId="44" xfId="55" applyNumberFormat="1" applyFont="1" applyFill="1" applyBorder="1" applyAlignment="1">
      <alignment/>
    </xf>
    <xf numFmtId="10" fontId="10" fillId="25" borderId="44" xfId="55" applyNumberFormat="1" applyFont="1" applyFill="1" applyBorder="1" applyAlignment="1">
      <alignment/>
    </xf>
    <xf numFmtId="10" fontId="8" fillId="11" borderId="25" xfId="55" applyNumberFormat="1" applyFont="1" applyFill="1" applyBorder="1" applyAlignment="1">
      <alignment/>
    </xf>
    <xf numFmtId="10" fontId="8" fillId="11" borderId="47" xfId="55" applyNumberFormat="1" applyFont="1" applyFill="1" applyBorder="1" applyAlignment="1">
      <alignment/>
    </xf>
    <xf numFmtId="2" fontId="10" fillId="0" borderId="30" xfId="0" applyNumberFormat="1" applyFont="1" applyBorder="1" applyAlignment="1">
      <alignment/>
    </xf>
    <xf numFmtId="3" fontId="10" fillId="0" borderId="71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2" fontId="10" fillId="0" borderId="73" xfId="0" applyNumberFormat="1" applyFont="1" applyBorder="1" applyAlignment="1">
      <alignment/>
    </xf>
    <xf numFmtId="2" fontId="10" fillId="0" borderId="74" xfId="0" applyNumberFormat="1" applyFont="1" applyBorder="1" applyAlignment="1">
      <alignment/>
    </xf>
    <xf numFmtId="2" fontId="9" fillId="25" borderId="45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3" fontId="9" fillId="0" borderId="75" xfId="0" applyNumberFormat="1" applyFont="1" applyBorder="1" applyAlignment="1">
      <alignment/>
    </xf>
    <xf numFmtId="3" fontId="9" fillId="0" borderId="76" xfId="0" applyNumberFormat="1" applyFont="1" applyBorder="1" applyAlignment="1">
      <alignment/>
    </xf>
    <xf numFmtId="2" fontId="9" fillId="0" borderId="77" xfId="0" applyNumberFormat="1" applyFont="1" applyBorder="1" applyAlignment="1">
      <alignment/>
    </xf>
    <xf numFmtId="2" fontId="9" fillId="0" borderId="78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2" fontId="9" fillId="25" borderId="62" xfId="0" applyNumberFormat="1" applyFont="1" applyFill="1" applyBorder="1" applyAlignment="1">
      <alignment/>
    </xf>
    <xf numFmtId="0" fontId="9" fillId="0" borderId="79" xfId="0" applyFont="1" applyBorder="1" applyAlignment="1">
      <alignment/>
    </xf>
    <xf numFmtId="3" fontId="9" fillId="0" borderId="80" xfId="0" applyNumberFormat="1" applyFont="1" applyBorder="1" applyAlignment="1">
      <alignment/>
    </xf>
    <xf numFmtId="3" fontId="9" fillId="0" borderId="81" xfId="0" applyNumberFormat="1" applyFont="1" applyBorder="1" applyAlignment="1">
      <alignment/>
    </xf>
    <xf numFmtId="10" fontId="8" fillId="25" borderId="82" xfId="55" applyNumberFormat="1" applyFont="1" applyFill="1" applyBorder="1" applyAlignment="1">
      <alignment/>
    </xf>
    <xf numFmtId="0" fontId="10" fillId="26" borderId="83" xfId="0" applyFont="1" applyFill="1" applyBorder="1" applyAlignment="1">
      <alignment/>
    </xf>
    <xf numFmtId="0" fontId="10" fillId="26" borderId="84" xfId="0" applyFont="1" applyFill="1" applyBorder="1" applyAlignment="1">
      <alignment/>
    </xf>
    <xf numFmtId="2" fontId="10" fillId="26" borderId="84" xfId="0" applyNumberFormat="1" applyFont="1" applyFill="1" applyBorder="1" applyAlignment="1">
      <alignment/>
    </xf>
    <xf numFmtId="10" fontId="8" fillId="25" borderId="85" xfId="55" applyNumberFormat="1" applyFont="1" applyFill="1" applyBorder="1" applyAlignment="1">
      <alignment/>
    </xf>
    <xf numFmtId="0" fontId="9" fillId="0" borderId="86" xfId="0" applyFont="1" applyBorder="1" applyAlignment="1">
      <alignment/>
    </xf>
    <xf numFmtId="2" fontId="11" fillId="25" borderId="66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0" fontId="8" fillId="25" borderId="44" xfId="55" applyNumberFormat="1" applyFont="1" applyFill="1" applyBorder="1" applyAlignment="1">
      <alignment/>
    </xf>
    <xf numFmtId="10" fontId="8" fillId="25" borderId="87" xfId="55" applyNumberFormat="1" applyFont="1" applyFill="1" applyBorder="1" applyAlignment="1">
      <alignment/>
    </xf>
    <xf numFmtId="2" fontId="8" fillId="25" borderId="44" xfId="0" applyNumberFormat="1" applyFont="1" applyFill="1" applyBorder="1" applyAlignment="1">
      <alignment/>
    </xf>
    <xf numFmtId="10" fontId="8" fillId="25" borderId="88" xfId="55" applyNumberFormat="1" applyFont="1" applyFill="1" applyBorder="1" applyAlignment="1">
      <alignment/>
    </xf>
    <xf numFmtId="0" fontId="9" fillId="0" borderId="89" xfId="0" applyFont="1" applyBorder="1" applyAlignment="1">
      <alignment/>
    </xf>
    <xf numFmtId="3" fontId="9" fillId="11" borderId="90" xfId="0" applyNumberFormat="1" applyFont="1" applyFill="1" applyBorder="1" applyAlignment="1">
      <alignment/>
    </xf>
    <xf numFmtId="3" fontId="9" fillId="11" borderId="91" xfId="0" applyNumberFormat="1" applyFont="1" applyFill="1" applyBorder="1" applyAlignment="1">
      <alignment/>
    </xf>
    <xf numFmtId="10" fontId="8" fillId="11" borderId="92" xfId="55" applyNumberFormat="1" applyFont="1" applyFill="1" applyBorder="1" applyAlignment="1">
      <alignment/>
    </xf>
    <xf numFmtId="3" fontId="9" fillId="11" borderId="92" xfId="0" applyNumberFormat="1" applyFont="1" applyFill="1" applyBorder="1" applyAlignment="1">
      <alignment/>
    </xf>
    <xf numFmtId="10" fontId="8" fillId="11" borderId="93" xfId="55" applyNumberFormat="1" applyFont="1" applyFill="1" applyBorder="1" applyAlignment="1">
      <alignment/>
    </xf>
    <xf numFmtId="3" fontId="9" fillId="11" borderId="93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" fillId="15" borderId="10" xfId="0" applyFont="1" applyFill="1" applyBorder="1" applyAlignment="1">
      <alignment/>
    </xf>
    <xf numFmtId="2" fontId="1" fillId="15" borderId="10" xfId="0" applyNumberFormat="1" applyFont="1" applyFill="1" applyBorder="1" applyAlignment="1">
      <alignment/>
    </xf>
    <xf numFmtId="2" fontId="2" fillId="15" borderId="10" xfId="0" applyNumberFormat="1" applyFont="1" applyFill="1" applyBorder="1" applyAlignment="1">
      <alignment/>
    </xf>
    <xf numFmtId="2" fontId="1" fillId="21" borderId="10" xfId="0" applyNumberFormat="1" applyFont="1" applyFill="1" applyBorder="1" applyAlignment="1">
      <alignment/>
    </xf>
    <xf numFmtId="0" fontId="1" fillId="21" borderId="10" xfId="0" applyFont="1" applyFill="1" applyBorder="1" applyAlignment="1">
      <alignment/>
    </xf>
    <xf numFmtId="2" fontId="2" fillId="21" borderId="10" xfId="0" applyNumberFormat="1" applyFont="1" applyFill="1" applyBorder="1" applyAlignment="1">
      <alignment/>
    </xf>
    <xf numFmtId="2" fontId="12" fillId="21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" fillId="21" borderId="13" xfId="0" applyNumberFormat="1" applyFont="1" applyFill="1" applyBorder="1" applyAlignment="1">
      <alignment/>
    </xf>
    <xf numFmtId="0" fontId="1" fillId="0" borderId="94" xfId="0" applyFont="1" applyBorder="1" applyAlignment="1">
      <alignment/>
    </xf>
    <xf numFmtId="0" fontId="12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" fillId="21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0" borderId="12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0" fontId="1" fillId="0" borderId="106" xfId="0" applyFont="1" applyBorder="1" applyAlignment="1">
      <alignment vertical="center"/>
    </xf>
    <xf numFmtId="0" fontId="1" fillId="0" borderId="107" xfId="0" applyFont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0" fontId="2" fillId="4" borderId="112" xfId="0" applyFont="1" applyFill="1" applyBorder="1" applyAlignment="1">
      <alignment vertical="center"/>
    </xf>
    <xf numFmtId="0" fontId="2" fillId="4" borderId="113" xfId="0" applyFont="1" applyFill="1" applyBorder="1" applyAlignment="1">
      <alignment vertical="center"/>
    </xf>
    <xf numFmtId="0" fontId="2" fillId="4" borderId="11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4" borderId="112" xfId="0" applyFont="1" applyFill="1" applyBorder="1" applyAlignment="1">
      <alignment vertical="center"/>
    </xf>
    <xf numFmtId="0" fontId="1" fillId="4" borderId="113" xfId="0" applyFont="1" applyFill="1" applyBorder="1" applyAlignment="1">
      <alignment vertical="center"/>
    </xf>
    <xf numFmtId="0" fontId="1" fillId="4" borderId="114" xfId="0" applyFont="1" applyFill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113" xfId="0" applyFont="1" applyBorder="1" applyAlignment="1">
      <alignment vertical="center"/>
    </xf>
    <xf numFmtId="0" fontId="1" fillId="0" borderId="114" xfId="0" applyFont="1" applyBorder="1" applyAlignment="1">
      <alignment vertical="center"/>
    </xf>
    <xf numFmtId="180" fontId="1" fillId="0" borderId="99" xfId="45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99" xfId="0" applyFont="1" applyBorder="1" applyAlignment="1">
      <alignment/>
    </xf>
    <xf numFmtId="0" fontId="10" fillId="0" borderId="9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5" xfId="0" applyFont="1" applyBorder="1" applyAlignment="1">
      <alignment horizontal="center"/>
    </xf>
    <xf numFmtId="0" fontId="10" fillId="0" borderId="116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63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340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43</xdr:row>
      <xdr:rowOff>0</xdr:rowOff>
    </xdr:from>
    <xdr:to>
      <xdr:col>20</xdr:col>
      <xdr:colOff>47625</xdr:colOff>
      <xdr:row>43</xdr:row>
      <xdr:rowOff>0</xdr:rowOff>
    </xdr:to>
    <xdr:graphicFrame>
      <xdr:nvGraphicFramePr>
        <xdr:cNvPr id="1" name="Chart 4"/>
        <xdr:cNvGraphicFramePr/>
      </xdr:nvGraphicFramePr>
      <xdr:xfrm>
        <a:off x="8401050" y="10401300"/>
        <a:ext cx="1048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43</xdr:row>
      <xdr:rowOff>0</xdr:rowOff>
    </xdr:from>
    <xdr:to>
      <xdr:col>20</xdr:col>
      <xdr:colOff>476250</xdr:colOff>
      <xdr:row>43</xdr:row>
      <xdr:rowOff>0</xdr:rowOff>
    </xdr:to>
    <xdr:graphicFrame>
      <xdr:nvGraphicFramePr>
        <xdr:cNvPr id="2" name="Chart 13"/>
        <xdr:cNvGraphicFramePr/>
      </xdr:nvGraphicFramePr>
      <xdr:xfrm>
        <a:off x="8534400" y="10401300"/>
        <a:ext cx="10782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427"/>
  <sheetViews>
    <sheetView zoomScalePageLayoutView="0" workbookViewId="0" topLeftCell="C2">
      <selection activeCell="S32" sqref="S32"/>
    </sheetView>
  </sheetViews>
  <sheetFormatPr defaultColWidth="11.421875" defaultRowHeight="12.75"/>
  <cols>
    <col min="1" max="1" width="33.8515625" style="20" customWidth="1"/>
    <col min="2" max="2" width="7.28125" style="20" bestFit="1" customWidth="1"/>
    <col min="3" max="3" width="6.8515625" style="20" bestFit="1" customWidth="1"/>
    <col min="4" max="4" width="11.140625" style="69" bestFit="1" customWidth="1"/>
    <col min="5" max="6" width="7.28125" style="20" bestFit="1" customWidth="1"/>
    <col min="7" max="7" width="8.8515625" style="63" customWidth="1"/>
    <col min="8" max="9" width="5.7109375" style="20" customWidth="1"/>
    <col min="10" max="10" width="11.140625" style="69" bestFit="1" customWidth="1"/>
    <col min="11" max="11" width="5.7109375" style="20" customWidth="1"/>
    <col min="12" max="12" width="5.57421875" style="20" bestFit="1" customWidth="1"/>
    <col min="13" max="13" width="11.140625" style="69" bestFit="1" customWidth="1"/>
    <col min="14" max="15" width="5.7109375" style="20" customWidth="1"/>
    <col min="16" max="16" width="10.00390625" style="69" bestFit="1" customWidth="1"/>
    <col min="17" max="17" width="6.8515625" style="20" bestFit="1" customWidth="1"/>
    <col min="18" max="18" width="7.00390625" style="20" bestFit="1" customWidth="1"/>
    <col min="19" max="19" width="11.140625" style="70" bestFit="1" customWidth="1"/>
    <col min="20" max="16384" width="11.421875" style="1" customWidth="1"/>
  </cols>
  <sheetData>
    <row r="1" spans="1:20" s="5" customFormat="1" ht="21.75" thickBot="1" thickTop="1">
      <c r="A1" s="347" t="s">
        <v>186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  <c r="T1" s="15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66" t="s">
        <v>6</v>
      </c>
      <c r="E4" s="32" t="s">
        <v>4</v>
      </c>
      <c r="F4" s="30" t="s">
        <v>5</v>
      </c>
      <c r="G4" s="60" t="s">
        <v>6</v>
      </c>
      <c r="H4" s="29" t="s">
        <v>4</v>
      </c>
      <c r="I4" s="30" t="s">
        <v>5</v>
      </c>
      <c r="J4" s="66" t="s">
        <v>6</v>
      </c>
      <c r="K4" s="32" t="s">
        <v>4</v>
      </c>
      <c r="L4" s="30" t="s">
        <v>5</v>
      </c>
      <c r="M4" s="72" t="s">
        <v>6</v>
      </c>
      <c r="N4" s="29" t="s">
        <v>4</v>
      </c>
      <c r="O4" s="30" t="s">
        <v>5</v>
      </c>
      <c r="P4" s="66" t="s">
        <v>6</v>
      </c>
      <c r="Q4" s="32" t="s">
        <v>4</v>
      </c>
      <c r="R4" s="30" t="s">
        <v>5</v>
      </c>
      <c r="S4" s="73" t="s">
        <v>6</v>
      </c>
      <c r="T4" s="14"/>
    </row>
    <row r="5" spans="1:20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s="4" customFormat="1" ht="12.75" customHeight="1" thickBot="1">
      <c r="A6" s="36" t="s">
        <v>12</v>
      </c>
      <c r="B6" s="42">
        <v>214</v>
      </c>
      <c r="C6" s="43">
        <v>129</v>
      </c>
      <c r="D6" s="96">
        <f>C6/B6</f>
        <v>0.602803738317757</v>
      </c>
      <c r="E6" s="42">
        <v>391</v>
      </c>
      <c r="F6" s="43">
        <v>226</v>
      </c>
      <c r="G6" s="101">
        <f aca="true" t="shared" si="0" ref="G6:G27">F6/E6</f>
        <v>0.578005115089514</v>
      </c>
      <c r="H6" s="333"/>
      <c r="I6" s="334"/>
      <c r="J6" s="334"/>
      <c r="K6" s="334"/>
      <c r="L6" s="334"/>
      <c r="M6" s="334"/>
      <c r="N6" s="334"/>
      <c r="O6" s="334"/>
      <c r="P6" s="335"/>
      <c r="Q6" s="42">
        <f>SUM(B6+E6)</f>
        <v>605</v>
      </c>
      <c r="R6" s="43">
        <f>SUM(C6+F6)</f>
        <v>355</v>
      </c>
      <c r="S6" s="122">
        <f aca="true" t="shared" si="1" ref="S6:S26">R6/Q6</f>
        <v>0.5867768595041323</v>
      </c>
      <c r="T6" s="13"/>
    </row>
    <row r="7" spans="1:20" ht="12.75" customHeight="1" thickBot="1">
      <c r="A7" s="37" t="s">
        <v>128</v>
      </c>
      <c r="B7" s="44">
        <v>100</v>
      </c>
      <c r="C7" s="45">
        <v>60</v>
      </c>
      <c r="D7" s="96">
        <f aca="true" t="shared" si="2" ref="D7:D27">C7/B7</f>
        <v>0.6</v>
      </c>
      <c r="E7" s="44">
        <v>148</v>
      </c>
      <c r="F7" s="45">
        <v>97</v>
      </c>
      <c r="G7" s="102">
        <f t="shared" si="0"/>
        <v>0.6554054054054054</v>
      </c>
      <c r="H7" s="336"/>
      <c r="I7" s="337"/>
      <c r="J7" s="337"/>
      <c r="K7" s="337"/>
      <c r="L7" s="337"/>
      <c r="M7" s="337"/>
      <c r="N7" s="337"/>
      <c r="O7" s="337"/>
      <c r="P7" s="338"/>
      <c r="Q7" s="44">
        <f aca="true" t="shared" si="3" ref="Q7:Q26">SUM(B7+E7)</f>
        <v>248</v>
      </c>
      <c r="R7" s="45">
        <f aca="true" t="shared" si="4" ref="R7:R26">SUM(C7+F7)</f>
        <v>157</v>
      </c>
      <c r="S7" s="122">
        <f t="shared" si="1"/>
        <v>0.6330645161290323</v>
      </c>
      <c r="T7" s="10"/>
    </row>
    <row r="8" spans="1:20" ht="12.75" customHeight="1" thickBot="1">
      <c r="A8" s="37" t="s">
        <v>124</v>
      </c>
      <c r="B8" s="44">
        <v>72</v>
      </c>
      <c r="C8" s="45">
        <v>54</v>
      </c>
      <c r="D8" s="97">
        <f t="shared" si="2"/>
        <v>0.75</v>
      </c>
      <c r="E8" s="44">
        <v>83</v>
      </c>
      <c r="F8" s="45">
        <v>67</v>
      </c>
      <c r="G8" s="102">
        <f t="shared" si="0"/>
        <v>0.8072289156626506</v>
      </c>
      <c r="H8" s="336"/>
      <c r="I8" s="337"/>
      <c r="J8" s="337"/>
      <c r="K8" s="337"/>
      <c r="L8" s="337"/>
      <c r="M8" s="337"/>
      <c r="N8" s="337"/>
      <c r="O8" s="337"/>
      <c r="P8" s="338"/>
      <c r="Q8" s="44">
        <f t="shared" si="3"/>
        <v>155</v>
      </c>
      <c r="R8" s="45">
        <f t="shared" si="4"/>
        <v>121</v>
      </c>
      <c r="S8" s="122">
        <f t="shared" si="1"/>
        <v>0.7806451612903226</v>
      </c>
      <c r="T8" s="10"/>
    </row>
    <row r="9" spans="1:20" ht="12.75" customHeight="1" thickBot="1">
      <c r="A9" s="37" t="s">
        <v>196</v>
      </c>
      <c r="B9" s="44">
        <v>92</v>
      </c>
      <c r="C9" s="45">
        <v>60</v>
      </c>
      <c r="D9" s="97">
        <f>C9/B9</f>
        <v>0.6521739130434783</v>
      </c>
      <c r="E9" s="44">
        <v>168</v>
      </c>
      <c r="F9" s="45">
        <v>87</v>
      </c>
      <c r="G9" s="102">
        <f>F9/E9</f>
        <v>0.5178571428571429</v>
      </c>
      <c r="H9" s="336"/>
      <c r="I9" s="337"/>
      <c r="J9" s="337"/>
      <c r="K9" s="337"/>
      <c r="L9" s="337"/>
      <c r="M9" s="337"/>
      <c r="N9" s="337"/>
      <c r="O9" s="337"/>
      <c r="P9" s="338"/>
      <c r="Q9" s="44">
        <f>SUM(B9+E9)</f>
        <v>260</v>
      </c>
      <c r="R9" s="45">
        <f>SUM(C9+F9)</f>
        <v>147</v>
      </c>
      <c r="S9" s="122">
        <f>R9/Q9</f>
        <v>0.5653846153846154</v>
      </c>
      <c r="T9" s="10"/>
    </row>
    <row r="10" spans="1:20" ht="12.75" customHeight="1" thickBot="1">
      <c r="A10" s="37" t="s">
        <v>197</v>
      </c>
      <c r="B10" s="44"/>
      <c r="C10" s="45"/>
      <c r="D10" s="97" t="e">
        <f t="shared" si="2"/>
        <v>#DIV/0!</v>
      </c>
      <c r="E10" s="44"/>
      <c r="F10" s="45"/>
      <c r="G10" s="102" t="e">
        <f t="shared" si="0"/>
        <v>#DIV/0!</v>
      </c>
      <c r="H10" s="336"/>
      <c r="I10" s="337"/>
      <c r="J10" s="337"/>
      <c r="K10" s="337"/>
      <c r="L10" s="337"/>
      <c r="M10" s="337"/>
      <c r="N10" s="337"/>
      <c r="O10" s="337"/>
      <c r="P10" s="338"/>
      <c r="Q10" s="44">
        <f t="shared" si="3"/>
        <v>0</v>
      </c>
      <c r="R10" s="45">
        <f t="shared" si="4"/>
        <v>0</v>
      </c>
      <c r="S10" s="122" t="e">
        <f t="shared" si="1"/>
        <v>#DIV/0!</v>
      </c>
      <c r="T10" s="10"/>
    </row>
    <row r="11" spans="1:20" ht="12.75" customHeight="1" thickBot="1">
      <c r="A11" s="37" t="s">
        <v>153</v>
      </c>
      <c r="B11" s="44">
        <v>108</v>
      </c>
      <c r="C11" s="45">
        <v>79</v>
      </c>
      <c r="D11" s="97">
        <f t="shared" si="2"/>
        <v>0.7314814814814815</v>
      </c>
      <c r="E11" s="44">
        <v>210</v>
      </c>
      <c r="F11" s="45">
        <v>154</v>
      </c>
      <c r="G11" s="102">
        <f t="shared" si="0"/>
        <v>0.7333333333333333</v>
      </c>
      <c r="H11" s="336"/>
      <c r="I11" s="337"/>
      <c r="J11" s="337"/>
      <c r="K11" s="337"/>
      <c r="L11" s="337"/>
      <c r="M11" s="337"/>
      <c r="N11" s="337"/>
      <c r="O11" s="337"/>
      <c r="P11" s="338"/>
      <c r="Q11" s="44">
        <f t="shared" si="3"/>
        <v>318</v>
      </c>
      <c r="R11" s="45">
        <f t="shared" si="4"/>
        <v>233</v>
      </c>
      <c r="S11" s="122">
        <f t="shared" si="1"/>
        <v>0.7327044025157232</v>
      </c>
      <c r="T11" s="10"/>
    </row>
    <row r="12" spans="1:20" ht="12.75" customHeight="1" thickBot="1">
      <c r="A12" s="37" t="s">
        <v>174</v>
      </c>
      <c r="B12" s="44">
        <v>5</v>
      </c>
      <c r="C12" s="45">
        <v>3</v>
      </c>
      <c r="D12" s="97">
        <f t="shared" si="2"/>
        <v>0.6</v>
      </c>
      <c r="E12" s="44">
        <v>10</v>
      </c>
      <c r="F12" s="45">
        <v>2</v>
      </c>
      <c r="G12" s="102">
        <f t="shared" si="0"/>
        <v>0.2</v>
      </c>
      <c r="H12" s="336"/>
      <c r="I12" s="337"/>
      <c r="J12" s="337"/>
      <c r="K12" s="337"/>
      <c r="L12" s="337"/>
      <c r="M12" s="337"/>
      <c r="N12" s="337"/>
      <c r="O12" s="337"/>
      <c r="P12" s="338"/>
      <c r="Q12" s="44">
        <f t="shared" si="3"/>
        <v>15</v>
      </c>
      <c r="R12" s="45">
        <f t="shared" si="4"/>
        <v>5</v>
      </c>
      <c r="S12" s="122">
        <f t="shared" si="1"/>
        <v>0.3333333333333333</v>
      </c>
      <c r="T12" s="10"/>
    </row>
    <row r="13" spans="1:20" ht="12.75" customHeight="1" thickBot="1">
      <c r="A13" s="37" t="s">
        <v>13</v>
      </c>
      <c r="B13" s="44">
        <v>179</v>
      </c>
      <c r="C13" s="45">
        <v>133</v>
      </c>
      <c r="D13" s="97">
        <f t="shared" si="2"/>
        <v>0.7430167597765364</v>
      </c>
      <c r="E13" s="44">
        <v>328</v>
      </c>
      <c r="F13" s="45">
        <v>258</v>
      </c>
      <c r="G13" s="102">
        <f t="shared" si="0"/>
        <v>0.7865853658536586</v>
      </c>
      <c r="H13" s="336"/>
      <c r="I13" s="337"/>
      <c r="J13" s="337"/>
      <c r="K13" s="337"/>
      <c r="L13" s="337"/>
      <c r="M13" s="337"/>
      <c r="N13" s="337"/>
      <c r="O13" s="337"/>
      <c r="P13" s="338"/>
      <c r="Q13" s="44">
        <f t="shared" si="3"/>
        <v>507</v>
      </c>
      <c r="R13" s="45">
        <f t="shared" si="4"/>
        <v>391</v>
      </c>
      <c r="S13" s="122">
        <f t="shared" si="1"/>
        <v>0.7712031558185405</v>
      </c>
      <c r="T13" s="10"/>
    </row>
    <row r="14" spans="1:20" ht="12.75" customHeight="1" thickBot="1">
      <c r="A14" s="37" t="s">
        <v>14</v>
      </c>
      <c r="B14" s="44">
        <v>217</v>
      </c>
      <c r="C14" s="45">
        <v>120</v>
      </c>
      <c r="D14" s="97">
        <f t="shared" si="2"/>
        <v>0.5529953917050692</v>
      </c>
      <c r="E14" s="44">
        <v>417</v>
      </c>
      <c r="F14" s="45">
        <v>283</v>
      </c>
      <c r="G14" s="102">
        <f t="shared" si="0"/>
        <v>0.6786570743405276</v>
      </c>
      <c r="H14" s="336"/>
      <c r="I14" s="337"/>
      <c r="J14" s="337"/>
      <c r="K14" s="337"/>
      <c r="L14" s="337"/>
      <c r="M14" s="337"/>
      <c r="N14" s="337"/>
      <c r="O14" s="337"/>
      <c r="P14" s="338"/>
      <c r="Q14" s="44">
        <f t="shared" si="3"/>
        <v>634</v>
      </c>
      <c r="R14" s="45">
        <f t="shared" si="4"/>
        <v>403</v>
      </c>
      <c r="S14" s="122">
        <f t="shared" si="1"/>
        <v>0.6356466876971609</v>
      </c>
      <c r="T14" s="10"/>
    </row>
    <row r="15" spans="1:20" ht="12.75" customHeight="1" thickBot="1">
      <c r="A15" s="37" t="s">
        <v>15</v>
      </c>
      <c r="B15" s="44">
        <v>142</v>
      </c>
      <c r="C15" s="45">
        <v>78</v>
      </c>
      <c r="D15" s="97">
        <f t="shared" si="2"/>
        <v>0.5492957746478874</v>
      </c>
      <c r="E15" s="44">
        <v>316</v>
      </c>
      <c r="F15" s="45">
        <v>197</v>
      </c>
      <c r="G15" s="102">
        <f t="shared" si="0"/>
        <v>0.6234177215189873</v>
      </c>
      <c r="H15" s="336"/>
      <c r="I15" s="337"/>
      <c r="J15" s="337"/>
      <c r="K15" s="337"/>
      <c r="L15" s="337"/>
      <c r="M15" s="337"/>
      <c r="N15" s="337"/>
      <c r="O15" s="337"/>
      <c r="P15" s="338"/>
      <c r="Q15" s="44">
        <f t="shared" si="3"/>
        <v>458</v>
      </c>
      <c r="R15" s="45">
        <f t="shared" si="4"/>
        <v>275</v>
      </c>
      <c r="S15" s="122">
        <f t="shared" si="1"/>
        <v>0.6004366812227074</v>
      </c>
      <c r="T15" s="10"/>
    </row>
    <row r="16" spans="1:20" ht="12.75" customHeight="1" thickBot="1">
      <c r="A16" s="37" t="s">
        <v>16</v>
      </c>
      <c r="B16" s="44">
        <v>218</v>
      </c>
      <c r="C16" s="45">
        <v>158</v>
      </c>
      <c r="D16" s="97">
        <f t="shared" si="2"/>
        <v>0.7247706422018348</v>
      </c>
      <c r="E16" s="44">
        <v>460</v>
      </c>
      <c r="F16" s="45">
        <v>311</v>
      </c>
      <c r="G16" s="103">
        <f t="shared" si="0"/>
        <v>0.6760869565217391</v>
      </c>
      <c r="H16" s="336"/>
      <c r="I16" s="337"/>
      <c r="J16" s="337"/>
      <c r="K16" s="337"/>
      <c r="L16" s="337"/>
      <c r="M16" s="337"/>
      <c r="N16" s="337"/>
      <c r="O16" s="337"/>
      <c r="P16" s="338"/>
      <c r="Q16" s="44">
        <f t="shared" si="3"/>
        <v>678</v>
      </c>
      <c r="R16" s="45">
        <f t="shared" si="4"/>
        <v>469</v>
      </c>
      <c r="S16" s="122">
        <f t="shared" si="1"/>
        <v>0.6917404129793511</v>
      </c>
      <c r="T16" s="10"/>
    </row>
    <row r="17" spans="1:20" ht="12.75" customHeight="1" thickBot="1">
      <c r="A17" s="37" t="s">
        <v>17</v>
      </c>
      <c r="B17" s="44">
        <v>148</v>
      </c>
      <c r="C17" s="45">
        <v>107</v>
      </c>
      <c r="D17" s="97">
        <f t="shared" si="2"/>
        <v>0.722972972972973</v>
      </c>
      <c r="E17" s="44">
        <v>274</v>
      </c>
      <c r="F17" s="45">
        <v>196</v>
      </c>
      <c r="G17" s="102">
        <f t="shared" si="0"/>
        <v>0.7153284671532847</v>
      </c>
      <c r="H17" s="336"/>
      <c r="I17" s="337"/>
      <c r="J17" s="337"/>
      <c r="K17" s="337"/>
      <c r="L17" s="337"/>
      <c r="M17" s="337"/>
      <c r="N17" s="337"/>
      <c r="O17" s="337"/>
      <c r="P17" s="338"/>
      <c r="Q17" s="44">
        <f t="shared" si="3"/>
        <v>422</v>
      </c>
      <c r="R17" s="45">
        <f t="shared" si="4"/>
        <v>303</v>
      </c>
      <c r="S17" s="122">
        <f t="shared" si="1"/>
        <v>0.7180094786729858</v>
      </c>
      <c r="T17" s="10"/>
    </row>
    <row r="18" spans="1:20" ht="12.75" customHeight="1" thickBot="1">
      <c r="A18" s="37" t="s">
        <v>116</v>
      </c>
      <c r="B18" s="44">
        <v>141</v>
      </c>
      <c r="C18" s="45">
        <v>81</v>
      </c>
      <c r="D18" s="97">
        <f t="shared" si="2"/>
        <v>0.574468085106383</v>
      </c>
      <c r="E18" s="44">
        <v>366</v>
      </c>
      <c r="F18" s="45">
        <v>226</v>
      </c>
      <c r="G18" s="102">
        <f t="shared" si="0"/>
        <v>0.6174863387978142</v>
      </c>
      <c r="H18" s="336"/>
      <c r="I18" s="337"/>
      <c r="J18" s="337"/>
      <c r="K18" s="337"/>
      <c r="L18" s="337"/>
      <c r="M18" s="337"/>
      <c r="N18" s="337"/>
      <c r="O18" s="337"/>
      <c r="P18" s="338"/>
      <c r="Q18" s="44">
        <f t="shared" si="3"/>
        <v>507</v>
      </c>
      <c r="R18" s="45">
        <f t="shared" si="4"/>
        <v>307</v>
      </c>
      <c r="S18" s="122">
        <f t="shared" si="1"/>
        <v>0.6055226824457594</v>
      </c>
      <c r="T18" s="10"/>
    </row>
    <row r="19" spans="1:20" ht="12.75" customHeight="1" thickBot="1">
      <c r="A19" s="37" t="s">
        <v>18</v>
      </c>
      <c r="B19" s="44">
        <v>160</v>
      </c>
      <c r="C19" s="45">
        <v>107</v>
      </c>
      <c r="D19" s="97">
        <f>C19/B19</f>
        <v>0.66875</v>
      </c>
      <c r="E19" s="44">
        <v>274</v>
      </c>
      <c r="F19" s="45">
        <v>162</v>
      </c>
      <c r="G19" s="102">
        <f t="shared" si="0"/>
        <v>0.5912408759124088</v>
      </c>
      <c r="H19" s="336"/>
      <c r="I19" s="337"/>
      <c r="J19" s="337"/>
      <c r="K19" s="337"/>
      <c r="L19" s="337"/>
      <c r="M19" s="337"/>
      <c r="N19" s="337"/>
      <c r="O19" s="337"/>
      <c r="P19" s="338"/>
      <c r="Q19" s="44">
        <f t="shared" si="3"/>
        <v>434</v>
      </c>
      <c r="R19" s="45">
        <f t="shared" si="4"/>
        <v>269</v>
      </c>
      <c r="S19" s="122">
        <f t="shared" si="1"/>
        <v>0.619815668202765</v>
      </c>
      <c r="T19" s="10"/>
    </row>
    <row r="20" spans="1:20" ht="12.75" customHeight="1" thickBot="1">
      <c r="A20" s="37" t="s">
        <v>19</v>
      </c>
      <c r="B20" s="44">
        <v>123</v>
      </c>
      <c r="C20" s="45">
        <v>95</v>
      </c>
      <c r="D20" s="97">
        <f>C20/B20</f>
        <v>0.7723577235772358</v>
      </c>
      <c r="E20" s="44">
        <v>263</v>
      </c>
      <c r="F20" s="45">
        <v>184</v>
      </c>
      <c r="G20" s="102">
        <f t="shared" si="0"/>
        <v>0.6996197718631179</v>
      </c>
      <c r="H20" s="336"/>
      <c r="I20" s="337"/>
      <c r="J20" s="337"/>
      <c r="K20" s="337"/>
      <c r="L20" s="337"/>
      <c r="M20" s="337"/>
      <c r="N20" s="337"/>
      <c r="O20" s="337"/>
      <c r="P20" s="338"/>
      <c r="Q20" s="44">
        <f t="shared" si="3"/>
        <v>386</v>
      </c>
      <c r="R20" s="45">
        <f t="shared" si="4"/>
        <v>279</v>
      </c>
      <c r="S20" s="122">
        <f t="shared" si="1"/>
        <v>0.7227979274611399</v>
      </c>
      <c r="T20" s="10"/>
    </row>
    <row r="21" spans="1:20" ht="12.75" customHeight="1" thickBot="1">
      <c r="A21" s="37" t="s">
        <v>154</v>
      </c>
      <c r="B21" s="44">
        <v>140</v>
      </c>
      <c r="C21" s="45">
        <v>107</v>
      </c>
      <c r="D21" s="97">
        <f t="shared" si="2"/>
        <v>0.7642857142857142</v>
      </c>
      <c r="E21" s="44">
        <v>180</v>
      </c>
      <c r="F21" s="45">
        <v>129</v>
      </c>
      <c r="G21" s="102">
        <f>F21/E21</f>
        <v>0.7166666666666667</v>
      </c>
      <c r="H21" s="336"/>
      <c r="I21" s="337"/>
      <c r="J21" s="337"/>
      <c r="K21" s="337"/>
      <c r="L21" s="337"/>
      <c r="M21" s="337"/>
      <c r="N21" s="337"/>
      <c r="O21" s="337"/>
      <c r="P21" s="338"/>
      <c r="Q21" s="44">
        <f>SUM(B21+E21)</f>
        <v>320</v>
      </c>
      <c r="R21" s="45">
        <f t="shared" si="4"/>
        <v>236</v>
      </c>
      <c r="S21" s="122">
        <f t="shared" si="1"/>
        <v>0.7375</v>
      </c>
      <c r="T21" s="10"/>
    </row>
    <row r="22" spans="1:20" ht="12.75" customHeight="1" thickBot="1">
      <c r="A22" s="37" t="s">
        <v>183</v>
      </c>
      <c r="B22" s="44">
        <v>48</v>
      </c>
      <c r="C22" s="45">
        <v>20</v>
      </c>
      <c r="D22" s="97">
        <f>C22/B22</f>
        <v>0.4166666666666667</v>
      </c>
      <c r="E22" s="44"/>
      <c r="F22" s="45"/>
      <c r="G22" s="102">
        <f>C22/B22</f>
        <v>0.4166666666666667</v>
      </c>
      <c r="H22" s="336"/>
      <c r="I22" s="337"/>
      <c r="J22" s="337"/>
      <c r="K22" s="337"/>
      <c r="L22" s="337"/>
      <c r="M22" s="337"/>
      <c r="N22" s="337"/>
      <c r="O22" s="337"/>
      <c r="P22" s="338"/>
      <c r="Q22" s="44">
        <f>SUM(B22+E22)</f>
        <v>48</v>
      </c>
      <c r="R22" s="45">
        <f>SUM(C22+F22)</f>
        <v>20</v>
      </c>
      <c r="S22" s="122">
        <f t="shared" si="1"/>
        <v>0.4166666666666667</v>
      </c>
      <c r="T22" s="10"/>
    </row>
    <row r="23" spans="1:20" ht="12.75" customHeight="1" thickBot="1">
      <c r="A23" s="37" t="s">
        <v>139</v>
      </c>
      <c r="B23" s="44">
        <v>220</v>
      </c>
      <c r="C23" s="45">
        <v>129</v>
      </c>
      <c r="D23" s="97">
        <f t="shared" si="2"/>
        <v>0.5863636363636363</v>
      </c>
      <c r="E23" s="44">
        <v>340</v>
      </c>
      <c r="F23" s="45">
        <v>192</v>
      </c>
      <c r="G23" s="102">
        <f t="shared" si="0"/>
        <v>0.5647058823529412</v>
      </c>
      <c r="H23" s="336"/>
      <c r="I23" s="337"/>
      <c r="J23" s="337"/>
      <c r="K23" s="337"/>
      <c r="L23" s="337"/>
      <c r="M23" s="337"/>
      <c r="N23" s="337"/>
      <c r="O23" s="337"/>
      <c r="P23" s="338"/>
      <c r="Q23" s="44">
        <f t="shared" si="3"/>
        <v>560</v>
      </c>
      <c r="R23" s="45">
        <f t="shared" si="4"/>
        <v>321</v>
      </c>
      <c r="S23" s="122">
        <f t="shared" si="1"/>
        <v>0.5732142857142857</v>
      </c>
      <c r="T23" s="10"/>
    </row>
    <row r="24" spans="1:20" ht="12.75" customHeight="1" thickBot="1">
      <c r="A24" s="37" t="s">
        <v>140</v>
      </c>
      <c r="B24" s="44"/>
      <c r="C24" s="45"/>
      <c r="D24" s="97"/>
      <c r="E24" s="44"/>
      <c r="F24" s="45"/>
      <c r="G24" s="102"/>
      <c r="H24" s="336"/>
      <c r="I24" s="337"/>
      <c r="J24" s="337"/>
      <c r="K24" s="337"/>
      <c r="L24" s="337"/>
      <c r="M24" s="337"/>
      <c r="N24" s="337"/>
      <c r="O24" s="337"/>
      <c r="P24" s="338"/>
      <c r="Q24" s="44"/>
      <c r="R24" s="45"/>
      <c r="S24" s="122" t="e">
        <f t="shared" si="1"/>
        <v>#DIV/0!</v>
      </c>
      <c r="T24" s="10"/>
    </row>
    <row r="25" spans="1:20" ht="12.75" customHeight="1" thickBot="1">
      <c r="A25" s="37" t="s">
        <v>134</v>
      </c>
      <c r="B25" s="44">
        <v>159</v>
      </c>
      <c r="C25" s="45">
        <v>107</v>
      </c>
      <c r="D25" s="97">
        <f t="shared" si="2"/>
        <v>0.6729559748427673</v>
      </c>
      <c r="E25" s="44">
        <v>183</v>
      </c>
      <c r="F25" s="45">
        <v>136</v>
      </c>
      <c r="G25" s="102">
        <f t="shared" si="0"/>
        <v>0.7431693989071039</v>
      </c>
      <c r="H25" s="336"/>
      <c r="I25" s="337"/>
      <c r="J25" s="337"/>
      <c r="K25" s="337"/>
      <c r="L25" s="337"/>
      <c r="M25" s="337"/>
      <c r="N25" s="337"/>
      <c r="O25" s="337"/>
      <c r="P25" s="338"/>
      <c r="Q25" s="44">
        <f t="shared" si="3"/>
        <v>342</v>
      </c>
      <c r="R25" s="45">
        <f t="shared" si="4"/>
        <v>243</v>
      </c>
      <c r="S25" s="122">
        <f t="shared" si="1"/>
        <v>0.7105263157894737</v>
      </c>
      <c r="T25" s="10"/>
    </row>
    <row r="26" spans="1:20" ht="12.75" customHeight="1">
      <c r="A26" s="37" t="s">
        <v>122</v>
      </c>
      <c r="B26" s="44">
        <v>180</v>
      </c>
      <c r="C26" s="45">
        <v>131</v>
      </c>
      <c r="D26" s="97">
        <f t="shared" si="2"/>
        <v>0.7277777777777777</v>
      </c>
      <c r="E26" s="44">
        <v>249</v>
      </c>
      <c r="F26" s="45">
        <v>193</v>
      </c>
      <c r="G26" s="102">
        <f t="shared" si="0"/>
        <v>0.7751004016064257</v>
      </c>
      <c r="H26" s="336"/>
      <c r="I26" s="337"/>
      <c r="J26" s="337"/>
      <c r="K26" s="337"/>
      <c r="L26" s="337"/>
      <c r="M26" s="337"/>
      <c r="N26" s="337"/>
      <c r="O26" s="337"/>
      <c r="P26" s="338"/>
      <c r="Q26" s="44">
        <f t="shared" si="3"/>
        <v>429</v>
      </c>
      <c r="R26" s="45">
        <f t="shared" si="4"/>
        <v>324</v>
      </c>
      <c r="S26" s="122">
        <f t="shared" si="1"/>
        <v>0.7552447552447552</v>
      </c>
      <c r="T26" s="10"/>
    </row>
    <row r="27" spans="1:20" s="2" customFormat="1" ht="12.75" customHeight="1" thickBot="1">
      <c r="A27" s="38" t="s">
        <v>20</v>
      </c>
      <c r="B27" s="98">
        <f>SUM(B6:B26)</f>
        <v>2666</v>
      </c>
      <c r="C27" s="99">
        <f>SUM(C6:C26)</f>
        <v>1758</v>
      </c>
      <c r="D27" s="100">
        <f t="shared" si="2"/>
        <v>0.6594148537134283</v>
      </c>
      <c r="E27" s="98">
        <f>SUM(E6:E26)</f>
        <v>4660</v>
      </c>
      <c r="F27" s="99">
        <f>SUM(F6:F26)</f>
        <v>3100</v>
      </c>
      <c r="G27" s="104">
        <f t="shared" si="0"/>
        <v>0.6652360515021459</v>
      </c>
      <c r="H27" s="339"/>
      <c r="I27" s="340"/>
      <c r="J27" s="340"/>
      <c r="K27" s="340"/>
      <c r="L27" s="340"/>
      <c r="M27" s="340"/>
      <c r="N27" s="340"/>
      <c r="O27" s="340"/>
      <c r="P27" s="341"/>
      <c r="Q27" s="98">
        <f>SUM(Q6:Q26)</f>
        <v>7326</v>
      </c>
      <c r="R27" s="99">
        <f>SUM(R6:R26)</f>
        <v>4858</v>
      </c>
      <c r="S27" s="124">
        <f>R27/Q27</f>
        <v>0.6631176631176631</v>
      </c>
      <c r="T27" s="9"/>
    </row>
    <row r="28" spans="1:20" ht="19.5" customHeight="1" thickBot="1">
      <c r="A28" s="332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10"/>
    </row>
    <row r="29" spans="1:20" ht="12.75" customHeight="1" thickBot="1">
      <c r="A29" s="36" t="s">
        <v>21</v>
      </c>
      <c r="B29" s="333"/>
      <c r="C29" s="334"/>
      <c r="D29" s="334"/>
      <c r="E29" s="334"/>
      <c r="F29" s="334"/>
      <c r="G29" s="335"/>
      <c r="H29" s="39">
        <v>214</v>
      </c>
      <c r="I29" s="18">
        <v>31</v>
      </c>
      <c r="J29" s="96">
        <f aca="true" t="shared" si="5" ref="J29:J35">I29/H29</f>
        <v>0.14485981308411214</v>
      </c>
      <c r="K29" s="17">
        <v>191</v>
      </c>
      <c r="L29" s="18">
        <v>20</v>
      </c>
      <c r="M29" s="115">
        <f aca="true" t="shared" si="6" ref="M29:M35">L29/K29</f>
        <v>0.10471204188481675</v>
      </c>
      <c r="N29" s="39">
        <v>136</v>
      </c>
      <c r="O29" s="18">
        <v>9</v>
      </c>
      <c r="P29" s="120">
        <f aca="true" t="shared" si="7" ref="P29:P35">O29/N29</f>
        <v>0.0661764705882353</v>
      </c>
      <c r="Q29" s="42">
        <f aca="true" t="shared" si="8" ref="Q29:R34">H29+K29+N29</f>
        <v>541</v>
      </c>
      <c r="R29" s="43">
        <f t="shared" si="8"/>
        <v>60</v>
      </c>
      <c r="S29" s="122">
        <f aca="true" t="shared" si="9" ref="S29:S38">R29/Q29</f>
        <v>0.11090573012939002</v>
      </c>
      <c r="T29" s="10"/>
    </row>
    <row r="30" spans="1:20" ht="12.75" customHeight="1" thickBot="1">
      <c r="A30" s="37" t="s">
        <v>132</v>
      </c>
      <c r="B30" s="336"/>
      <c r="C30" s="337"/>
      <c r="D30" s="337"/>
      <c r="E30" s="337"/>
      <c r="F30" s="337"/>
      <c r="G30" s="338"/>
      <c r="H30" s="40">
        <v>212</v>
      </c>
      <c r="I30" s="20">
        <v>65</v>
      </c>
      <c r="J30" s="114">
        <f t="shared" si="5"/>
        <v>0.30660377358490565</v>
      </c>
      <c r="K30" s="19">
        <v>166</v>
      </c>
      <c r="L30" s="20">
        <v>23</v>
      </c>
      <c r="M30" s="116">
        <f t="shared" si="6"/>
        <v>0.13855421686746988</v>
      </c>
      <c r="N30" s="40">
        <v>108</v>
      </c>
      <c r="O30" s="20">
        <v>7</v>
      </c>
      <c r="P30" s="121">
        <f t="shared" si="7"/>
        <v>0.06481481481481481</v>
      </c>
      <c r="Q30" s="42">
        <f t="shared" si="8"/>
        <v>486</v>
      </c>
      <c r="R30" s="43">
        <f t="shared" si="8"/>
        <v>95</v>
      </c>
      <c r="S30" s="122">
        <f t="shared" si="9"/>
        <v>0.19547325102880658</v>
      </c>
      <c r="T30" s="10"/>
    </row>
    <row r="31" spans="1:20" ht="12.75" customHeight="1" thickBot="1">
      <c r="A31" s="37" t="s">
        <v>168</v>
      </c>
      <c r="B31" s="336"/>
      <c r="C31" s="337"/>
      <c r="D31" s="337"/>
      <c r="E31" s="337"/>
      <c r="F31" s="337"/>
      <c r="G31" s="338"/>
      <c r="H31" s="40">
        <v>242</v>
      </c>
      <c r="I31" s="20">
        <v>63</v>
      </c>
      <c r="J31" s="114">
        <f t="shared" si="5"/>
        <v>0.2603305785123967</v>
      </c>
      <c r="K31" s="19">
        <v>176</v>
      </c>
      <c r="L31" s="20">
        <v>6</v>
      </c>
      <c r="M31" s="116">
        <f t="shared" si="6"/>
        <v>0.03409090909090909</v>
      </c>
      <c r="N31" s="56">
        <v>120</v>
      </c>
      <c r="O31" s="56">
        <v>1</v>
      </c>
      <c r="P31" s="121">
        <f t="shared" si="7"/>
        <v>0.008333333333333333</v>
      </c>
      <c r="Q31" s="42">
        <f t="shared" si="8"/>
        <v>538</v>
      </c>
      <c r="R31" s="43">
        <f t="shared" si="8"/>
        <v>70</v>
      </c>
      <c r="S31" s="122">
        <f t="shared" si="9"/>
        <v>0.13011152416356878</v>
      </c>
      <c r="T31" s="10"/>
    </row>
    <row r="32" spans="1:20" ht="12.75" customHeight="1" thickBot="1">
      <c r="A32" s="37" t="s">
        <v>178</v>
      </c>
      <c r="B32" s="336"/>
      <c r="C32" s="337"/>
      <c r="D32" s="337"/>
      <c r="E32" s="337"/>
      <c r="F32" s="337"/>
      <c r="G32" s="338"/>
      <c r="H32" s="40">
        <v>268</v>
      </c>
      <c r="I32" s="20">
        <v>9</v>
      </c>
      <c r="J32" s="114">
        <f t="shared" si="5"/>
        <v>0.033582089552238806</v>
      </c>
      <c r="K32" s="19"/>
      <c r="M32" s="116" t="e">
        <f t="shared" si="6"/>
        <v>#DIV/0!</v>
      </c>
      <c r="N32" s="56">
        <v>49</v>
      </c>
      <c r="O32" s="56">
        <v>0</v>
      </c>
      <c r="P32" s="121">
        <f t="shared" si="7"/>
        <v>0</v>
      </c>
      <c r="Q32" s="42">
        <f t="shared" si="8"/>
        <v>317</v>
      </c>
      <c r="R32" s="43">
        <f t="shared" si="8"/>
        <v>9</v>
      </c>
      <c r="S32" s="122">
        <f t="shared" si="9"/>
        <v>0.028391167192429023</v>
      </c>
      <c r="T32" s="10"/>
    </row>
    <row r="33" spans="1:20" ht="12.75" customHeight="1" thickBot="1">
      <c r="A33" s="37" t="s">
        <v>152</v>
      </c>
      <c r="B33" s="336"/>
      <c r="C33" s="337"/>
      <c r="D33" s="337"/>
      <c r="E33" s="337"/>
      <c r="F33" s="337"/>
      <c r="G33" s="338"/>
      <c r="H33" s="40">
        <v>250</v>
      </c>
      <c r="I33" s="20">
        <v>121</v>
      </c>
      <c r="J33" s="114">
        <f t="shared" si="5"/>
        <v>0.484</v>
      </c>
      <c r="K33" s="19">
        <v>187</v>
      </c>
      <c r="L33" s="20">
        <v>70</v>
      </c>
      <c r="M33" s="116">
        <f t="shared" si="6"/>
        <v>0.37433155080213903</v>
      </c>
      <c r="N33" s="56">
        <v>94</v>
      </c>
      <c r="O33" s="56">
        <v>31</v>
      </c>
      <c r="P33" s="121">
        <f t="shared" si="7"/>
        <v>0.32978723404255317</v>
      </c>
      <c r="Q33" s="42">
        <f t="shared" si="8"/>
        <v>531</v>
      </c>
      <c r="R33" s="43">
        <f t="shared" si="8"/>
        <v>222</v>
      </c>
      <c r="S33" s="122">
        <f t="shared" si="9"/>
        <v>0.4180790960451977</v>
      </c>
      <c r="T33" s="10"/>
    </row>
    <row r="34" spans="1:20" ht="12.75" customHeight="1">
      <c r="A34" s="37" t="s">
        <v>22</v>
      </c>
      <c r="B34" s="336"/>
      <c r="C34" s="337"/>
      <c r="D34" s="337"/>
      <c r="E34" s="337"/>
      <c r="F34" s="337"/>
      <c r="G34" s="338"/>
      <c r="H34" s="40">
        <v>190</v>
      </c>
      <c r="I34" s="20">
        <v>43</v>
      </c>
      <c r="J34" s="114">
        <f t="shared" si="5"/>
        <v>0.22631578947368422</v>
      </c>
      <c r="K34" s="19">
        <v>127</v>
      </c>
      <c r="L34" s="20">
        <v>23</v>
      </c>
      <c r="M34" s="116">
        <f t="shared" si="6"/>
        <v>0.18110236220472442</v>
      </c>
      <c r="N34" s="40">
        <v>66</v>
      </c>
      <c r="O34" s="20">
        <v>10</v>
      </c>
      <c r="P34" s="121">
        <f t="shared" si="7"/>
        <v>0.15151515151515152</v>
      </c>
      <c r="Q34" s="42">
        <f t="shared" si="8"/>
        <v>383</v>
      </c>
      <c r="R34" s="43">
        <f t="shared" si="8"/>
        <v>76</v>
      </c>
      <c r="S34" s="122">
        <f t="shared" si="9"/>
        <v>0.19843342036553524</v>
      </c>
      <c r="T34" s="10"/>
    </row>
    <row r="35" spans="1:20" s="2" customFormat="1" ht="12.75" customHeight="1" thickBot="1">
      <c r="A35" s="38" t="s">
        <v>23</v>
      </c>
      <c r="B35" s="339"/>
      <c r="C35" s="340"/>
      <c r="D35" s="340"/>
      <c r="E35" s="340"/>
      <c r="F35" s="340"/>
      <c r="G35" s="341"/>
      <c r="H35" s="107">
        <f>SUM(H29:H34)</f>
        <v>1376</v>
      </c>
      <c r="I35" s="106">
        <f>SUM(I29:I34)</f>
        <v>332</v>
      </c>
      <c r="J35" s="117">
        <f t="shared" si="5"/>
        <v>0.24127906976744187</v>
      </c>
      <c r="K35" s="105">
        <f>SUM(K29:K34)</f>
        <v>847</v>
      </c>
      <c r="L35" s="106">
        <f>SUM(L29:L34)</f>
        <v>142</v>
      </c>
      <c r="M35" s="118">
        <f t="shared" si="6"/>
        <v>0.16765053128689492</v>
      </c>
      <c r="N35" s="107">
        <f>SUM(N29:N34)</f>
        <v>573</v>
      </c>
      <c r="O35" s="106">
        <f>SUM(O29:O34)</f>
        <v>58</v>
      </c>
      <c r="P35" s="119">
        <f t="shared" si="7"/>
        <v>0.1012216404886562</v>
      </c>
      <c r="Q35" s="98">
        <f>SUM(Q29:Q34)</f>
        <v>2796</v>
      </c>
      <c r="R35" s="99">
        <f>SUM(R29:R34)</f>
        <v>532</v>
      </c>
      <c r="S35" s="123">
        <f t="shared" si="9"/>
        <v>0.19027181688125894</v>
      </c>
      <c r="T35" s="9"/>
    </row>
    <row r="36" spans="1:20" ht="19.5" customHeight="1" thickBot="1">
      <c r="A36" s="332"/>
      <c r="B36" s="332"/>
      <c r="C36" s="332"/>
      <c r="D36" s="330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10"/>
    </row>
    <row r="37" spans="1:20" ht="12.75" customHeight="1">
      <c r="A37" s="36" t="s">
        <v>7</v>
      </c>
      <c r="B37" s="17">
        <v>149</v>
      </c>
      <c r="C37" s="18">
        <v>149</v>
      </c>
      <c r="D37" s="112">
        <f>C37/B37</f>
        <v>1</v>
      </c>
      <c r="E37" s="39">
        <v>313</v>
      </c>
      <c r="F37" s="18">
        <v>313</v>
      </c>
      <c r="G37" s="110">
        <f>F37/E37</f>
        <v>1</v>
      </c>
      <c r="H37" s="17">
        <v>118</v>
      </c>
      <c r="I37" s="18">
        <v>118</v>
      </c>
      <c r="J37" s="110">
        <f>I37/H37</f>
        <v>1</v>
      </c>
      <c r="K37" s="39">
        <v>98</v>
      </c>
      <c r="L37" s="18">
        <v>98</v>
      </c>
      <c r="M37" s="110">
        <f>L37/K37</f>
        <v>1</v>
      </c>
      <c r="N37" s="333"/>
      <c r="O37" s="334"/>
      <c r="P37" s="335"/>
      <c r="Q37" s="39">
        <f>B37+E37+H37+K37</f>
        <v>678</v>
      </c>
      <c r="R37" s="18">
        <f>C37+F37+I37+L37</f>
        <v>678</v>
      </c>
      <c r="S37" s="111">
        <f t="shared" si="9"/>
        <v>1</v>
      </c>
      <c r="T37" s="10"/>
    </row>
    <row r="38" spans="1:20" s="2" customFormat="1" ht="12.75" customHeight="1" thickBot="1">
      <c r="A38" s="38" t="s">
        <v>24</v>
      </c>
      <c r="B38" s="105">
        <f>SUM(B37:B37)</f>
        <v>149</v>
      </c>
      <c r="C38" s="109">
        <f>SUM(C37:C37)</f>
        <v>149</v>
      </c>
      <c r="D38" s="113">
        <f>C38/B38</f>
        <v>1</v>
      </c>
      <c r="E38" s="107">
        <f>SUM(E37:E37)</f>
        <v>313</v>
      </c>
      <c r="F38" s="106">
        <f>SUM(F37:F37)</f>
        <v>313</v>
      </c>
      <c r="G38" s="100">
        <f>F38/E38</f>
        <v>1</v>
      </c>
      <c r="H38" s="105">
        <f>SUM(H37:H37)</f>
        <v>118</v>
      </c>
      <c r="I38" s="106"/>
      <c r="J38" s="104">
        <f>I38/H38</f>
        <v>0</v>
      </c>
      <c r="K38" s="107">
        <f>SUM(K37:K37)</f>
        <v>98</v>
      </c>
      <c r="L38" s="106">
        <f>SUM(L37:L37)</f>
        <v>98</v>
      </c>
      <c r="M38" s="100">
        <f>L38/K38</f>
        <v>1</v>
      </c>
      <c r="N38" s="339"/>
      <c r="O38" s="340"/>
      <c r="P38" s="341"/>
      <c r="Q38" s="107">
        <f>B38+E38+H38+K38</f>
        <v>678</v>
      </c>
      <c r="R38" s="106">
        <v>678</v>
      </c>
      <c r="S38" s="108">
        <f t="shared" si="9"/>
        <v>1</v>
      </c>
      <c r="T38" s="9"/>
    </row>
    <row r="39" spans="1:20" ht="30" customHeight="1" thickBot="1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10"/>
    </row>
    <row r="40" spans="1:20" s="2" customFormat="1" ht="12.75" customHeight="1" thickBot="1">
      <c r="A40" s="23" t="s">
        <v>25</v>
      </c>
      <c r="B40" s="125">
        <f>(B27)+(B38)</f>
        <v>2815</v>
      </c>
      <c r="C40" s="125">
        <f>(C27)+(C38)</f>
        <v>1907</v>
      </c>
      <c r="D40" s="126">
        <f>(C40)/(B40)</f>
        <v>0.6774422735346359</v>
      </c>
      <c r="E40" s="125">
        <f>(E27)+(E38)</f>
        <v>4973</v>
      </c>
      <c r="F40" s="125">
        <f>(F27)+(F38)</f>
        <v>3413</v>
      </c>
      <c r="G40" s="127">
        <f>(F40)/(E40)</f>
        <v>0.6863060526844963</v>
      </c>
      <c r="H40" s="125">
        <f>(H35)+(H38)</f>
        <v>1494</v>
      </c>
      <c r="I40" s="125">
        <f>(I35)+(I38)</f>
        <v>332</v>
      </c>
      <c r="J40" s="127">
        <f>(I40)/(H40)</f>
        <v>0.2222222222222222</v>
      </c>
      <c r="K40" s="128">
        <f>(K35)+(K38)</f>
        <v>945</v>
      </c>
      <c r="L40" s="128">
        <f>(L35)+(L38)</f>
        <v>240</v>
      </c>
      <c r="M40" s="127">
        <f>(L40)/(K40)</f>
        <v>0.25396825396825395</v>
      </c>
      <c r="N40" s="128">
        <f>(N35)+(N38)</f>
        <v>573</v>
      </c>
      <c r="O40" s="128">
        <f>(O35)+(O38)</f>
        <v>58</v>
      </c>
      <c r="P40" s="127">
        <f>(O40)/(N40)</f>
        <v>0.1012216404886562</v>
      </c>
      <c r="Q40" s="125">
        <f>(Q27)+(Q35)+(Q38)</f>
        <v>10800</v>
      </c>
      <c r="R40" s="125">
        <f>(R27)+(R35)+(R38)</f>
        <v>6068</v>
      </c>
      <c r="S40" s="129">
        <f>(R40)/(Q40)</f>
        <v>0.5618518518518518</v>
      </c>
      <c r="T40" s="9"/>
    </row>
    <row r="41" spans="4:19" ht="11.25">
      <c r="D41" s="67"/>
      <c r="G41" s="61"/>
      <c r="H41" s="20" t="s">
        <v>175</v>
      </c>
      <c r="J41" s="67"/>
      <c r="S41" s="68"/>
    </row>
    <row r="42" spans="4:19" ht="11.25">
      <c r="D42" s="67"/>
      <c r="G42" s="61"/>
      <c r="J42" s="67"/>
      <c r="S42" s="68"/>
    </row>
    <row r="43" spans="4:19" ht="11.25">
      <c r="D43" s="67"/>
      <c r="G43" s="61"/>
      <c r="J43" s="67"/>
      <c r="S43" s="68"/>
    </row>
    <row r="44" spans="4:19" ht="11.25">
      <c r="D44" s="67"/>
      <c r="G44" s="61"/>
      <c r="J44" s="67"/>
      <c r="S44" s="68"/>
    </row>
    <row r="45" spans="4:19" ht="11.25">
      <c r="D45" s="67"/>
      <c r="G45" s="61"/>
      <c r="J45" s="67"/>
      <c r="S45" s="68"/>
    </row>
    <row r="46" spans="4:19" ht="11.25">
      <c r="D46" s="67"/>
      <c r="G46" s="61"/>
      <c r="J46" s="67"/>
      <c r="S46" s="68"/>
    </row>
    <row r="47" spans="4:19" ht="11.25">
      <c r="D47" s="67"/>
      <c r="G47" s="61"/>
      <c r="J47" s="67"/>
      <c r="S47" s="68"/>
    </row>
    <row r="48" spans="4:19" ht="11.25">
      <c r="D48" s="67"/>
      <c r="G48" s="61"/>
      <c r="J48" s="67"/>
      <c r="S48" s="68"/>
    </row>
    <row r="49" spans="1:19" s="2" customFormat="1" ht="11.25">
      <c r="A49" s="24"/>
      <c r="B49" s="24"/>
      <c r="C49" s="24"/>
      <c r="D49" s="68"/>
      <c r="E49" s="24"/>
      <c r="F49" s="24"/>
      <c r="G49" s="62"/>
      <c r="H49" s="24"/>
      <c r="I49" s="24"/>
      <c r="J49" s="68"/>
      <c r="K49" s="24"/>
      <c r="L49" s="24"/>
      <c r="M49" s="70"/>
      <c r="N49" s="24"/>
      <c r="O49" s="24"/>
      <c r="P49" s="70"/>
      <c r="Q49" s="24"/>
      <c r="R49" s="24"/>
      <c r="S49" s="68"/>
    </row>
    <row r="50" spans="10:19" ht="11.25">
      <c r="J50" s="68"/>
      <c r="S50" s="68"/>
    </row>
    <row r="51" spans="10:19" ht="11.25">
      <c r="J51" s="67"/>
      <c r="S51" s="68"/>
    </row>
    <row r="52" spans="10:19" ht="11.25">
      <c r="J52" s="67"/>
      <c r="S52" s="68"/>
    </row>
    <row r="53" spans="10:19" ht="11.25">
      <c r="J53" s="67"/>
      <c r="S53" s="68"/>
    </row>
    <row r="54" spans="10:19" ht="11.25">
      <c r="J54" s="67"/>
      <c r="S54" s="68"/>
    </row>
    <row r="55" spans="10:19" ht="11.25">
      <c r="J55" s="67"/>
      <c r="S55" s="68"/>
    </row>
    <row r="56" spans="10:19" ht="11.25">
      <c r="J56" s="67"/>
      <c r="S56" s="68"/>
    </row>
    <row r="57" spans="10:19" ht="11.25">
      <c r="J57" s="67"/>
      <c r="S57" s="68"/>
    </row>
    <row r="58" spans="1:19" s="2" customFormat="1" ht="11.25">
      <c r="A58" s="24"/>
      <c r="B58" s="24"/>
      <c r="C58" s="24"/>
      <c r="D58" s="70"/>
      <c r="E58" s="24"/>
      <c r="F58" s="24"/>
      <c r="G58" s="64"/>
      <c r="H58" s="24"/>
      <c r="I58" s="24"/>
      <c r="J58" s="68"/>
      <c r="K58" s="24"/>
      <c r="L58" s="24"/>
      <c r="M58" s="70"/>
      <c r="N58" s="24"/>
      <c r="O58" s="24"/>
      <c r="P58" s="70"/>
      <c r="Q58" s="24"/>
      <c r="R58" s="24"/>
      <c r="S58" s="68"/>
    </row>
    <row r="68" spans="1:19" s="2" customFormat="1" ht="11.25">
      <c r="A68" s="24"/>
      <c r="B68" s="24"/>
      <c r="C68" s="24"/>
      <c r="D68" s="70"/>
      <c r="E68" s="24"/>
      <c r="F68" s="24"/>
      <c r="G68" s="64"/>
      <c r="H68" s="24"/>
      <c r="I68" s="24"/>
      <c r="J68" s="70"/>
      <c r="K68" s="24"/>
      <c r="L68" s="24"/>
      <c r="M68" s="70"/>
      <c r="N68" s="24"/>
      <c r="O68" s="24"/>
      <c r="P68" s="70"/>
      <c r="Q68" s="24"/>
      <c r="R68" s="24"/>
      <c r="S68" s="70"/>
    </row>
    <row r="69" spans="1:19" s="2" customFormat="1" ht="11.25">
      <c r="A69" s="24"/>
      <c r="B69" s="24"/>
      <c r="C69" s="24"/>
      <c r="D69" s="70"/>
      <c r="E69" s="24"/>
      <c r="F69" s="24"/>
      <c r="G69" s="64"/>
      <c r="H69" s="24"/>
      <c r="I69" s="24"/>
      <c r="J69" s="70"/>
      <c r="K69" s="24"/>
      <c r="L69" s="24"/>
      <c r="M69" s="70"/>
      <c r="N69" s="24"/>
      <c r="O69" s="24"/>
      <c r="P69" s="70"/>
      <c r="Q69" s="24"/>
      <c r="R69" s="24"/>
      <c r="S69" s="70"/>
    </row>
    <row r="73" spans="1:19" s="5" customFormat="1" ht="20.25">
      <c r="A73" s="342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</row>
    <row r="75" spans="1:19" s="2" customFormat="1" ht="11.25">
      <c r="A75" s="24"/>
      <c r="B75" s="324"/>
      <c r="C75" s="325"/>
      <c r="D75" s="326"/>
      <c r="E75" s="324"/>
      <c r="F75" s="325"/>
      <c r="G75" s="326"/>
      <c r="H75" s="324"/>
      <c r="I75" s="325"/>
      <c r="J75" s="326"/>
      <c r="K75" s="324"/>
      <c r="L75" s="325"/>
      <c r="M75" s="326"/>
      <c r="N75" s="324"/>
      <c r="O75" s="325"/>
      <c r="P75" s="326"/>
      <c r="Q75" s="324"/>
      <c r="R75" s="325"/>
      <c r="S75" s="326"/>
    </row>
    <row r="76" spans="1:19" s="3" customFormat="1" ht="12" thickBot="1">
      <c r="A76" s="16"/>
      <c r="B76" s="16"/>
      <c r="C76" s="16"/>
      <c r="D76" s="71"/>
      <c r="E76" s="16"/>
      <c r="F76" s="16"/>
      <c r="G76" s="65"/>
      <c r="H76" s="16"/>
      <c r="I76" s="16"/>
      <c r="J76" s="71"/>
      <c r="K76" s="16"/>
      <c r="L76" s="16"/>
      <c r="M76" s="71"/>
      <c r="N76" s="16"/>
      <c r="O76" s="16"/>
      <c r="P76" s="71"/>
      <c r="Q76" s="16"/>
      <c r="R76" s="16"/>
      <c r="S76" s="74"/>
    </row>
    <row r="77" spans="1:19" s="4" customFormat="1" ht="11.25">
      <c r="A77" s="22"/>
      <c r="B77" s="22"/>
      <c r="C77" s="22"/>
      <c r="D77" s="67"/>
      <c r="E77" s="22"/>
      <c r="F77" s="22"/>
      <c r="G77" s="61"/>
      <c r="H77" s="22"/>
      <c r="I77" s="22"/>
      <c r="J77" s="67"/>
      <c r="K77" s="22"/>
      <c r="L77" s="22"/>
      <c r="M77" s="67"/>
      <c r="N77" s="22"/>
      <c r="O77" s="22"/>
      <c r="P77" s="67"/>
      <c r="Q77" s="22"/>
      <c r="R77" s="22"/>
      <c r="S77" s="68"/>
    </row>
    <row r="78" spans="4:19" ht="11.25">
      <c r="D78" s="67"/>
      <c r="G78" s="61"/>
      <c r="J78" s="67"/>
      <c r="Q78" s="22"/>
      <c r="R78" s="22"/>
      <c r="S78" s="68"/>
    </row>
    <row r="79" spans="4:19" ht="11.25">
      <c r="D79" s="67"/>
      <c r="G79" s="61"/>
      <c r="J79" s="67"/>
      <c r="Q79" s="22"/>
      <c r="R79" s="22"/>
      <c r="S79" s="68"/>
    </row>
    <row r="80" spans="4:19" ht="11.25">
      <c r="D80" s="67"/>
      <c r="G80" s="61"/>
      <c r="J80" s="67"/>
      <c r="Q80" s="22"/>
      <c r="R80" s="22"/>
      <c r="S80" s="68"/>
    </row>
    <row r="81" spans="4:19" ht="11.25">
      <c r="D81" s="67"/>
      <c r="G81" s="61"/>
      <c r="J81" s="67"/>
      <c r="Q81" s="22"/>
      <c r="R81" s="22"/>
      <c r="S81" s="68"/>
    </row>
    <row r="82" spans="4:19" ht="11.25">
      <c r="D82" s="67"/>
      <c r="G82" s="61"/>
      <c r="J82" s="67"/>
      <c r="Q82" s="22"/>
      <c r="R82" s="22"/>
      <c r="S82" s="68"/>
    </row>
    <row r="83" spans="4:19" ht="11.25">
      <c r="D83" s="67"/>
      <c r="G83" s="61"/>
      <c r="J83" s="67"/>
      <c r="Q83" s="22"/>
      <c r="R83" s="22"/>
      <c r="S83" s="68"/>
    </row>
    <row r="84" spans="4:19" ht="11.25">
      <c r="D84" s="67"/>
      <c r="G84" s="61"/>
      <c r="J84" s="67"/>
      <c r="S84" s="68"/>
    </row>
    <row r="85" spans="4:19" ht="11.25">
      <c r="D85" s="67"/>
      <c r="G85" s="61"/>
      <c r="J85" s="67"/>
      <c r="S85" s="68"/>
    </row>
    <row r="86" spans="4:19" ht="11.25">
      <c r="D86" s="67"/>
      <c r="G86" s="61"/>
      <c r="J86" s="67"/>
      <c r="S86" s="68"/>
    </row>
    <row r="87" spans="4:19" ht="11.25">
      <c r="D87" s="67"/>
      <c r="G87" s="61"/>
      <c r="J87" s="67"/>
      <c r="S87" s="68"/>
    </row>
    <row r="88" spans="4:19" ht="11.25">
      <c r="D88" s="67"/>
      <c r="G88" s="61"/>
      <c r="J88" s="67"/>
      <c r="S88" s="68"/>
    </row>
    <row r="89" spans="4:19" ht="11.25">
      <c r="D89" s="67"/>
      <c r="G89" s="61"/>
      <c r="J89" s="67"/>
      <c r="S89" s="68"/>
    </row>
    <row r="90" spans="4:19" ht="11.25">
      <c r="D90" s="67"/>
      <c r="G90" s="61"/>
      <c r="J90" s="67"/>
      <c r="S90" s="68"/>
    </row>
    <row r="91" spans="1:19" s="2" customFormat="1" ht="11.25">
      <c r="A91" s="24"/>
      <c r="B91" s="24"/>
      <c r="C91" s="24"/>
      <c r="D91" s="68"/>
      <c r="E91" s="24"/>
      <c r="F91" s="24"/>
      <c r="G91" s="62"/>
      <c r="H91" s="24"/>
      <c r="I91" s="24"/>
      <c r="J91" s="68"/>
      <c r="K91" s="24"/>
      <c r="L91" s="24"/>
      <c r="M91" s="70"/>
      <c r="N91" s="24"/>
      <c r="O91" s="24"/>
      <c r="P91" s="70"/>
      <c r="Q91" s="24"/>
      <c r="R91" s="24"/>
      <c r="S91" s="68"/>
    </row>
    <row r="92" spans="10:19" ht="11.25">
      <c r="J92" s="68"/>
      <c r="S92" s="68"/>
    </row>
    <row r="93" spans="10:19" ht="11.25">
      <c r="J93" s="67"/>
      <c r="S93" s="68"/>
    </row>
    <row r="94" spans="10:19" ht="11.25">
      <c r="J94" s="67"/>
      <c r="S94" s="68"/>
    </row>
    <row r="95" spans="10:19" ht="11.25">
      <c r="J95" s="67"/>
      <c r="S95" s="68"/>
    </row>
    <row r="96" spans="10:19" ht="11.25">
      <c r="J96" s="67"/>
      <c r="S96" s="68"/>
    </row>
    <row r="97" spans="10:19" ht="11.25">
      <c r="J97" s="67"/>
      <c r="S97" s="68"/>
    </row>
    <row r="98" spans="10:19" ht="11.25">
      <c r="J98" s="67"/>
      <c r="S98" s="68"/>
    </row>
    <row r="99" spans="10:19" ht="11.25">
      <c r="J99" s="67"/>
      <c r="S99" s="68"/>
    </row>
    <row r="100" spans="1:19" s="2" customFormat="1" ht="11.25">
      <c r="A100" s="24"/>
      <c r="B100" s="24"/>
      <c r="C100" s="24"/>
      <c r="D100" s="70"/>
      <c r="E100" s="24"/>
      <c r="F100" s="24"/>
      <c r="G100" s="64"/>
      <c r="H100" s="24"/>
      <c r="I100" s="24"/>
      <c r="J100" s="68"/>
      <c r="K100" s="24"/>
      <c r="L100" s="24"/>
      <c r="M100" s="70"/>
      <c r="N100" s="24"/>
      <c r="O100" s="24"/>
      <c r="P100" s="70"/>
      <c r="Q100" s="24"/>
      <c r="R100" s="24"/>
      <c r="S100" s="68"/>
    </row>
    <row r="106" spans="1:19" s="2" customFormat="1" ht="11.25">
      <c r="A106" s="24"/>
      <c r="B106" s="24"/>
      <c r="C106" s="24"/>
      <c r="D106" s="70"/>
      <c r="E106" s="24"/>
      <c r="F106" s="24"/>
      <c r="G106" s="64"/>
      <c r="H106" s="24"/>
      <c r="I106" s="24"/>
      <c r="J106" s="70"/>
      <c r="K106" s="24"/>
      <c r="L106" s="24"/>
      <c r="M106" s="70"/>
      <c r="N106" s="24"/>
      <c r="O106" s="24"/>
      <c r="P106" s="70"/>
      <c r="Q106" s="24"/>
      <c r="R106" s="24"/>
      <c r="S106" s="70"/>
    </row>
    <row r="113" spans="1:19" s="2" customFormat="1" ht="11.25">
      <c r="A113" s="24"/>
      <c r="B113" s="24"/>
      <c r="C113" s="24"/>
      <c r="D113" s="70"/>
      <c r="E113" s="24"/>
      <c r="F113" s="24"/>
      <c r="G113" s="64"/>
      <c r="H113" s="24"/>
      <c r="I113" s="24"/>
      <c r="J113" s="70"/>
      <c r="K113" s="24"/>
      <c r="L113" s="24"/>
      <c r="M113" s="70"/>
      <c r="N113" s="24"/>
      <c r="O113" s="24"/>
      <c r="P113" s="70"/>
      <c r="Q113" s="24"/>
      <c r="R113" s="24"/>
      <c r="S113" s="70"/>
    </row>
    <row r="117" spans="1:19" s="5" customFormat="1" ht="20.25">
      <c r="A117" s="342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</row>
    <row r="119" spans="1:19" s="2" customFormat="1" ht="11.25">
      <c r="A119" s="24"/>
      <c r="B119" s="324"/>
      <c r="C119" s="325"/>
      <c r="D119" s="326"/>
      <c r="E119" s="324"/>
      <c r="F119" s="325"/>
      <c r="G119" s="326"/>
      <c r="H119" s="324"/>
      <c r="I119" s="325"/>
      <c r="J119" s="326"/>
      <c r="K119" s="324"/>
      <c r="L119" s="325"/>
      <c r="M119" s="326"/>
      <c r="N119" s="324"/>
      <c r="O119" s="325"/>
      <c r="P119" s="326"/>
      <c r="Q119" s="324"/>
      <c r="R119" s="325"/>
      <c r="S119" s="326"/>
    </row>
    <row r="120" spans="1:19" s="3" customFormat="1" ht="12" thickBot="1">
      <c r="A120" s="16"/>
      <c r="B120" s="16"/>
      <c r="C120" s="16"/>
      <c r="D120" s="71"/>
      <c r="E120" s="16"/>
      <c r="F120" s="16"/>
      <c r="G120" s="65"/>
      <c r="H120" s="16"/>
      <c r="I120" s="16"/>
      <c r="J120" s="71"/>
      <c r="K120" s="16"/>
      <c r="L120" s="16"/>
      <c r="M120" s="71"/>
      <c r="N120" s="16"/>
      <c r="O120" s="16"/>
      <c r="P120" s="71"/>
      <c r="Q120" s="16"/>
      <c r="R120" s="16"/>
      <c r="S120" s="74"/>
    </row>
    <row r="121" spans="1:19" s="4" customFormat="1" ht="11.25">
      <c r="A121" s="22"/>
      <c r="B121" s="22"/>
      <c r="C121" s="22"/>
      <c r="D121" s="67"/>
      <c r="E121" s="22"/>
      <c r="F121" s="22"/>
      <c r="G121" s="61"/>
      <c r="H121" s="22"/>
      <c r="I121" s="22"/>
      <c r="J121" s="67"/>
      <c r="K121" s="22"/>
      <c r="L121" s="22"/>
      <c r="M121" s="67"/>
      <c r="N121" s="22"/>
      <c r="O121" s="22"/>
      <c r="P121" s="67"/>
      <c r="Q121" s="22"/>
      <c r="R121" s="22"/>
      <c r="S121" s="68"/>
    </row>
    <row r="122" spans="4:19" ht="11.25">
      <c r="D122" s="67"/>
      <c r="G122" s="61"/>
      <c r="J122" s="67"/>
      <c r="S122" s="68"/>
    </row>
    <row r="123" spans="4:19" ht="11.25">
      <c r="D123" s="67"/>
      <c r="G123" s="61"/>
      <c r="J123" s="67"/>
      <c r="S123" s="68"/>
    </row>
    <row r="124" spans="4:19" ht="11.25">
      <c r="D124" s="67"/>
      <c r="G124" s="61"/>
      <c r="J124" s="67"/>
      <c r="S124" s="68"/>
    </row>
    <row r="125" spans="4:19" ht="11.25">
      <c r="D125" s="67"/>
      <c r="G125" s="61"/>
      <c r="J125" s="67"/>
      <c r="S125" s="68"/>
    </row>
    <row r="126" spans="4:19" ht="11.25">
      <c r="D126" s="67"/>
      <c r="G126" s="61"/>
      <c r="J126" s="67"/>
      <c r="S126" s="68"/>
    </row>
    <row r="127" spans="4:19" ht="11.25">
      <c r="D127" s="67"/>
      <c r="G127" s="61"/>
      <c r="J127" s="67"/>
      <c r="S127" s="68"/>
    </row>
    <row r="128" spans="4:19" ht="11.25">
      <c r="D128" s="67"/>
      <c r="G128" s="61"/>
      <c r="J128" s="67"/>
      <c r="S128" s="68"/>
    </row>
    <row r="129" spans="4:19" ht="11.25">
      <c r="D129" s="67"/>
      <c r="G129" s="61"/>
      <c r="J129" s="67"/>
      <c r="S129" s="68"/>
    </row>
    <row r="130" spans="4:19" ht="11.25">
      <c r="D130" s="67"/>
      <c r="G130" s="61"/>
      <c r="J130" s="67"/>
      <c r="S130" s="68"/>
    </row>
    <row r="131" spans="4:19" ht="11.25">
      <c r="D131" s="67"/>
      <c r="G131" s="61"/>
      <c r="J131" s="67"/>
      <c r="S131" s="68"/>
    </row>
    <row r="132" spans="4:19" ht="11.25">
      <c r="D132" s="67"/>
      <c r="G132" s="61"/>
      <c r="J132" s="67"/>
      <c r="S132" s="68"/>
    </row>
    <row r="133" spans="4:19" ht="11.25">
      <c r="D133" s="67"/>
      <c r="G133" s="61"/>
      <c r="J133" s="67"/>
      <c r="S133" s="68"/>
    </row>
    <row r="134" spans="4:19" ht="11.25">
      <c r="D134" s="67"/>
      <c r="G134" s="61"/>
      <c r="J134" s="67"/>
      <c r="S134" s="68"/>
    </row>
    <row r="135" spans="4:19" ht="11.25">
      <c r="D135" s="67"/>
      <c r="G135" s="61"/>
      <c r="J135" s="67"/>
      <c r="S135" s="68"/>
    </row>
    <row r="136" spans="4:19" ht="11.25">
      <c r="D136" s="67"/>
      <c r="G136" s="61"/>
      <c r="J136" s="67"/>
      <c r="S136" s="68"/>
    </row>
    <row r="137" spans="1:19" s="2" customFormat="1" ht="11.25">
      <c r="A137" s="24"/>
      <c r="B137" s="24"/>
      <c r="C137" s="24"/>
      <c r="D137" s="68"/>
      <c r="E137" s="24"/>
      <c r="F137" s="24"/>
      <c r="G137" s="62"/>
      <c r="H137" s="24"/>
      <c r="I137" s="24"/>
      <c r="J137" s="68"/>
      <c r="K137" s="24"/>
      <c r="L137" s="24"/>
      <c r="M137" s="70"/>
      <c r="N137" s="24"/>
      <c r="O137" s="24"/>
      <c r="P137" s="70"/>
      <c r="Q137" s="24"/>
      <c r="R137" s="24"/>
      <c r="S137" s="68"/>
    </row>
    <row r="138" ht="11.25">
      <c r="S138" s="68"/>
    </row>
    <row r="139" ht="11.25">
      <c r="S139" s="68"/>
    </row>
    <row r="140" ht="11.25">
      <c r="S140" s="68"/>
    </row>
    <row r="141" ht="11.25">
      <c r="S141" s="68"/>
    </row>
    <row r="142" ht="11.25">
      <c r="S142" s="68"/>
    </row>
    <row r="143" ht="11.25">
      <c r="S143" s="68"/>
    </row>
    <row r="144" ht="11.25">
      <c r="S144" s="68"/>
    </row>
    <row r="145" ht="11.25">
      <c r="S145" s="68"/>
    </row>
    <row r="146" spans="1:19" s="2" customFormat="1" ht="11.25">
      <c r="A146" s="24"/>
      <c r="B146" s="24"/>
      <c r="C146" s="24"/>
      <c r="D146" s="70"/>
      <c r="E146" s="24"/>
      <c r="F146" s="24"/>
      <c r="G146" s="64"/>
      <c r="H146" s="24"/>
      <c r="I146" s="24"/>
      <c r="J146" s="70"/>
      <c r="K146" s="24"/>
      <c r="L146" s="24"/>
      <c r="M146" s="70"/>
      <c r="N146" s="24"/>
      <c r="O146" s="24"/>
      <c r="P146" s="70"/>
      <c r="Q146" s="24"/>
      <c r="R146" s="24"/>
      <c r="S146" s="68"/>
    </row>
    <row r="149" spans="3:4" ht="11.25">
      <c r="C149" s="24"/>
      <c r="D149" s="70"/>
    </row>
    <row r="151" spans="1:19" s="2" customFormat="1" ht="11.25">
      <c r="A151" s="24"/>
      <c r="B151" s="24"/>
      <c r="C151" s="24"/>
      <c r="D151" s="70"/>
      <c r="E151" s="24"/>
      <c r="F151" s="24"/>
      <c r="G151" s="64"/>
      <c r="H151" s="24"/>
      <c r="I151" s="24"/>
      <c r="J151" s="70"/>
      <c r="K151" s="24"/>
      <c r="L151" s="24"/>
      <c r="M151" s="70"/>
      <c r="N151" s="24"/>
      <c r="O151" s="24"/>
      <c r="P151" s="70"/>
      <c r="Q151" s="24"/>
      <c r="R151" s="24"/>
      <c r="S151" s="70"/>
    </row>
    <row r="157" spans="1:19" s="2" customFormat="1" ht="11.25">
      <c r="A157" s="24"/>
      <c r="B157" s="24"/>
      <c r="C157" s="24"/>
      <c r="D157" s="70"/>
      <c r="E157" s="24"/>
      <c r="F157" s="24"/>
      <c r="G157" s="64"/>
      <c r="H157" s="24"/>
      <c r="I157" s="24"/>
      <c r="J157" s="70"/>
      <c r="K157" s="24"/>
      <c r="L157" s="24"/>
      <c r="M157" s="70"/>
      <c r="N157" s="24"/>
      <c r="O157" s="24"/>
      <c r="P157" s="70"/>
      <c r="Q157" s="24"/>
      <c r="R157" s="24"/>
      <c r="S157" s="70"/>
    </row>
    <row r="161" spans="1:19" s="5" customFormat="1" ht="20.25">
      <c r="A161" s="342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</row>
    <row r="163" spans="1:19" s="2" customFormat="1" ht="11.25">
      <c r="A163" s="24"/>
      <c r="B163" s="324"/>
      <c r="C163" s="325"/>
      <c r="D163" s="326"/>
      <c r="E163" s="324"/>
      <c r="F163" s="325"/>
      <c r="G163" s="326"/>
      <c r="H163" s="324"/>
      <c r="I163" s="325"/>
      <c r="J163" s="326"/>
      <c r="K163" s="324"/>
      <c r="L163" s="325"/>
      <c r="M163" s="326"/>
      <c r="N163" s="324"/>
      <c r="O163" s="325"/>
      <c r="P163" s="326"/>
      <c r="Q163" s="324"/>
      <c r="R163" s="325"/>
      <c r="S163" s="326"/>
    </row>
    <row r="164" spans="1:19" s="3" customFormat="1" ht="12" thickBot="1">
      <c r="A164" s="16"/>
      <c r="B164" s="16"/>
      <c r="C164" s="16"/>
      <c r="D164" s="71"/>
      <c r="E164" s="16"/>
      <c r="F164" s="16"/>
      <c r="G164" s="65"/>
      <c r="H164" s="16"/>
      <c r="I164" s="16"/>
      <c r="J164" s="71"/>
      <c r="K164" s="16"/>
      <c r="L164" s="16"/>
      <c r="M164" s="71"/>
      <c r="N164" s="16"/>
      <c r="O164" s="16"/>
      <c r="P164" s="71"/>
      <c r="Q164" s="16"/>
      <c r="R164" s="16"/>
      <c r="S164" s="74"/>
    </row>
    <row r="165" spans="1:19" s="4" customFormat="1" ht="11.25">
      <c r="A165" s="22"/>
      <c r="B165" s="22"/>
      <c r="C165" s="22"/>
      <c r="D165" s="67"/>
      <c r="E165" s="22"/>
      <c r="F165" s="22"/>
      <c r="G165" s="61"/>
      <c r="H165" s="22"/>
      <c r="I165" s="22"/>
      <c r="J165" s="67"/>
      <c r="K165" s="22"/>
      <c r="L165" s="22"/>
      <c r="M165" s="67"/>
      <c r="N165" s="22"/>
      <c r="O165" s="22"/>
      <c r="P165" s="67"/>
      <c r="Q165" s="22"/>
      <c r="R165" s="22"/>
      <c r="S165" s="68"/>
    </row>
    <row r="166" spans="4:19" ht="11.25">
      <c r="D166" s="67"/>
      <c r="G166" s="61"/>
      <c r="J166" s="67"/>
      <c r="Q166" s="22"/>
      <c r="R166" s="22"/>
      <c r="S166" s="68"/>
    </row>
    <row r="167" spans="4:19" ht="11.25">
      <c r="D167" s="67"/>
      <c r="G167" s="61"/>
      <c r="J167" s="67"/>
      <c r="Q167" s="22"/>
      <c r="R167" s="22"/>
      <c r="S167" s="68"/>
    </row>
    <row r="168" spans="4:19" ht="11.25">
      <c r="D168" s="67"/>
      <c r="G168" s="61"/>
      <c r="J168" s="67"/>
      <c r="Q168" s="22"/>
      <c r="R168" s="22"/>
      <c r="S168" s="68"/>
    </row>
    <row r="169" spans="4:19" ht="11.25">
      <c r="D169" s="67"/>
      <c r="G169" s="61"/>
      <c r="J169" s="67"/>
      <c r="Q169" s="22"/>
      <c r="R169" s="22"/>
      <c r="S169" s="68"/>
    </row>
    <row r="170" spans="4:19" ht="11.25">
      <c r="D170" s="67"/>
      <c r="G170" s="61"/>
      <c r="J170" s="67"/>
      <c r="Q170" s="22"/>
      <c r="R170" s="22"/>
      <c r="S170" s="68"/>
    </row>
    <row r="171" spans="4:19" ht="11.25">
      <c r="D171" s="67"/>
      <c r="G171" s="61"/>
      <c r="J171" s="67"/>
      <c r="Q171" s="22"/>
      <c r="R171" s="22"/>
      <c r="S171" s="68"/>
    </row>
    <row r="172" spans="4:19" ht="11.25">
      <c r="D172" s="67"/>
      <c r="G172" s="61"/>
      <c r="J172" s="67"/>
      <c r="Q172" s="22"/>
      <c r="R172" s="22"/>
      <c r="S172" s="68"/>
    </row>
    <row r="173" spans="4:19" ht="11.25">
      <c r="D173" s="67"/>
      <c r="G173" s="61"/>
      <c r="J173" s="67"/>
      <c r="Q173" s="22"/>
      <c r="R173" s="22"/>
      <c r="S173" s="68"/>
    </row>
    <row r="174" spans="4:19" ht="11.25">
      <c r="D174" s="67"/>
      <c r="G174" s="61"/>
      <c r="J174" s="67"/>
      <c r="Q174" s="22"/>
      <c r="R174" s="22"/>
      <c r="S174" s="68"/>
    </row>
    <row r="175" spans="4:19" ht="11.25">
      <c r="D175" s="67"/>
      <c r="G175" s="61"/>
      <c r="J175" s="67"/>
      <c r="Q175" s="22"/>
      <c r="R175" s="22"/>
      <c r="S175" s="68"/>
    </row>
    <row r="176" spans="4:19" ht="11.25">
      <c r="D176" s="67"/>
      <c r="G176" s="61"/>
      <c r="J176" s="67"/>
      <c r="Q176" s="22"/>
      <c r="R176" s="22"/>
      <c r="S176" s="68"/>
    </row>
    <row r="177" spans="4:19" ht="11.25">
      <c r="D177" s="67"/>
      <c r="G177" s="61"/>
      <c r="J177" s="67"/>
      <c r="Q177" s="22"/>
      <c r="R177" s="22"/>
      <c r="S177" s="68"/>
    </row>
    <row r="178" spans="4:19" ht="11.25">
      <c r="D178" s="67"/>
      <c r="G178" s="61"/>
      <c r="J178" s="67"/>
      <c r="Q178" s="22"/>
      <c r="R178" s="22"/>
      <c r="S178" s="68"/>
    </row>
    <row r="179" spans="4:19" ht="11.25">
      <c r="D179" s="67"/>
      <c r="G179" s="61"/>
      <c r="J179" s="67"/>
      <c r="Q179" s="22"/>
      <c r="R179" s="22"/>
      <c r="S179" s="68"/>
    </row>
    <row r="180" spans="4:19" ht="11.25">
      <c r="D180" s="67"/>
      <c r="G180" s="61"/>
      <c r="J180" s="67"/>
      <c r="Q180" s="22"/>
      <c r="R180" s="22"/>
      <c r="S180" s="68"/>
    </row>
    <row r="181" spans="1:19" s="2" customFormat="1" ht="11.25">
      <c r="A181" s="24"/>
      <c r="B181" s="24"/>
      <c r="C181" s="24"/>
      <c r="D181" s="68"/>
      <c r="E181" s="24"/>
      <c r="F181" s="24"/>
      <c r="G181" s="62"/>
      <c r="H181" s="24"/>
      <c r="I181" s="24"/>
      <c r="J181" s="68"/>
      <c r="K181" s="24"/>
      <c r="L181" s="24"/>
      <c r="M181" s="70"/>
      <c r="N181" s="24"/>
      <c r="O181" s="24"/>
      <c r="P181" s="70"/>
      <c r="Q181" s="24"/>
      <c r="R181" s="24"/>
      <c r="S181" s="68"/>
    </row>
    <row r="182" ht="11.25">
      <c r="S182" s="68"/>
    </row>
    <row r="183" ht="11.25">
      <c r="S183" s="68"/>
    </row>
    <row r="184" ht="11.25">
      <c r="S184" s="68"/>
    </row>
    <row r="185" ht="11.25">
      <c r="S185" s="68"/>
    </row>
    <row r="186" ht="11.25">
      <c r="S186" s="68"/>
    </row>
    <row r="187" ht="11.25">
      <c r="S187" s="68"/>
    </row>
    <row r="188" ht="11.25">
      <c r="S188" s="68"/>
    </row>
    <row r="189" spans="1:19" s="2" customFormat="1" ht="11.25">
      <c r="A189" s="24"/>
      <c r="B189" s="24"/>
      <c r="C189" s="24"/>
      <c r="D189" s="70"/>
      <c r="E189" s="24"/>
      <c r="F189" s="24"/>
      <c r="G189" s="64"/>
      <c r="H189" s="24"/>
      <c r="I189" s="24"/>
      <c r="J189" s="70"/>
      <c r="K189" s="24"/>
      <c r="L189" s="24"/>
      <c r="M189" s="70"/>
      <c r="N189" s="24"/>
      <c r="O189" s="24"/>
      <c r="P189" s="70"/>
      <c r="Q189" s="20"/>
      <c r="R189" s="20"/>
      <c r="S189" s="68"/>
    </row>
    <row r="200" spans="1:19" s="2" customFormat="1" ht="11.25">
      <c r="A200" s="24"/>
      <c r="B200" s="24"/>
      <c r="C200" s="24"/>
      <c r="D200" s="70"/>
      <c r="E200" s="24"/>
      <c r="F200" s="24"/>
      <c r="G200" s="64"/>
      <c r="H200" s="24"/>
      <c r="I200" s="24"/>
      <c r="J200" s="70"/>
      <c r="K200" s="24"/>
      <c r="L200" s="24"/>
      <c r="M200" s="70"/>
      <c r="N200" s="24"/>
      <c r="O200" s="24"/>
      <c r="P200" s="70"/>
      <c r="Q200" s="24"/>
      <c r="R200" s="24"/>
      <c r="S200" s="70"/>
    </row>
    <row r="204" spans="1:19" s="2" customFormat="1" ht="10.5" customHeight="1">
      <c r="A204" s="24"/>
      <c r="B204" s="24"/>
      <c r="C204" s="24"/>
      <c r="D204" s="70"/>
      <c r="E204" s="24"/>
      <c r="F204" s="24"/>
      <c r="G204" s="64"/>
      <c r="H204" s="24"/>
      <c r="I204" s="24"/>
      <c r="J204" s="70"/>
      <c r="K204" s="24"/>
      <c r="L204" s="24"/>
      <c r="M204" s="70"/>
      <c r="N204" s="24"/>
      <c r="O204" s="24"/>
      <c r="P204" s="70"/>
      <c r="Q204" s="24"/>
      <c r="R204" s="24"/>
      <c r="S204" s="70"/>
    </row>
    <row r="205" spans="1:19" s="2" customFormat="1" ht="11.25">
      <c r="A205" s="24"/>
      <c r="B205" s="24"/>
      <c r="C205" s="24"/>
      <c r="D205" s="70"/>
      <c r="E205" s="24"/>
      <c r="F205" s="24"/>
      <c r="G205" s="64"/>
      <c r="H205" s="24"/>
      <c r="I205" s="24"/>
      <c r="J205" s="70"/>
      <c r="K205" s="24"/>
      <c r="L205" s="24"/>
      <c r="M205" s="70"/>
      <c r="N205" s="24"/>
      <c r="O205" s="24"/>
      <c r="P205" s="70"/>
      <c r="Q205" s="24"/>
      <c r="R205" s="24"/>
      <c r="S205" s="70"/>
    </row>
    <row r="206" spans="1:19" s="5" customFormat="1" ht="20.25">
      <c r="A206" s="342"/>
      <c r="B206" s="343"/>
      <c r="C206" s="343"/>
      <c r="D206" s="343"/>
      <c r="E206" s="343"/>
      <c r="F206" s="343"/>
      <c r="G206" s="343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</row>
    <row r="208" spans="1:19" s="2" customFormat="1" ht="11.25">
      <c r="A208" s="24"/>
      <c r="B208" s="324"/>
      <c r="C208" s="325"/>
      <c r="D208" s="326"/>
      <c r="E208" s="324"/>
      <c r="F208" s="325"/>
      <c r="G208" s="326"/>
      <c r="H208" s="324"/>
      <c r="I208" s="325"/>
      <c r="J208" s="326"/>
      <c r="K208" s="324"/>
      <c r="L208" s="325"/>
      <c r="M208" s="326"/>
      <c r="N208" s="324"/>
      <c r="O208" s="325"/>
      <c r="P208" s="326"/>
      <c r="Q208" s="324"/>
      <c r="R208" s="325"/>
      <c r="S208" s="326"/>
    </row>
    <row r="209" spans="1:19" s="3" customFormat="1" ht="12" thickBot="1">
      <c r="A209" s="16"/>
      <c r="B209" s="16"/>
      <c r="C209" s="16"/>
      <c r="D209" s="71"/>
      <c r="E209" s="16"/>
      <c r="F209" s="16"/>
      <c r="G209" s="65"/>
      <c r="H209" s="16"/>
      <c r="I209" s="16"/>
      <c r="J209" s="71"/>
      <c r="K209" s="16"/>
      <c r="L209" s="16"/>
      <c r="M209" s="71"/>
      <c r="N209" s="16"/>
      <c r="O209" s="16"/>
      <c r="P209" s="71"/>
      <c r="Q209" s="16"/>
      <c r="R209" s="16"/>
      <c r="S209" s="74"/>
    </row>
    <row r="210" spans="1:19" s="4" customFormat="1" ht="11.25">
      <c r="A210" s="22"/>
      <c r="B210" s="22"/>
      <c r="C210" s="22"/>
      <c r="D210" s="67"/>
      <c r="E210" s="22"/>
      <c r="F210" s="22"/>
      <c r="G210" s="61"/>
      <c r="H210" s="22"/>
      <c r="I210" s="22"/>
      <c r="J210" s="67"/>
      <c r="K210" s="22"/>
      <c r="L210" s="22"/>
      <c r="M210" s="67"/>
      <c r="N210" s="22"/>
      <c r="O210" s="22"/>
      <c r="P210" s="67"/>
      <c r="Q210" s="20"/>
      <c r="R210" s="20"/>
      <c r="S210" s="68"/>
    </row>
    <row r="211" spans="4:19" ht="11.25">
      <c r="D211" s="67"/>
      <c r="G211" s="61"/>
      <c r="J211" s="67"/>
      <c r="S211" s="68"/>
    </row>
    <row r="212" spans="4:19" ht="11.25">
      <c r="D212" s="67"/>
      <c r="G212" s="61"/>
      <c r="J212" s="67"/>
      <c r="S212" s="68"/>
    </row>
    <row r="213" spans="4:19" ht="11.25">
      <c r="D213" s="67"/>
      <c r="G213" s="61"/>
      <c r="J213" s="67"/>
      <c r="S213" s="68"/>
    </row>
    <row r="214" spans="4:19" ht="11.25">
      <c r="D214" s="67"/>
      <c r="G214" s="61"/>
      <c r="J214" s="67"/>
      <c r="S214" s="68"/>
    </row>
    <row r="215" spans="4:19" ht="11.25">
      <c r="D215" s="67"/>
      <c r="G215" s="61"/>
      <c r="J215" s="67"/>
      <c r="S215" s="68"/>
    </row>
    <row r="216" spans="4:19" ht="11.25">
      <c r="D216" s="67"/>
      <c r="G216" s="61"/>
      <c r="J216" s="67"/>
      <c r="S216" s="68"/>
    </row>
    <row r="217" spans="4:19" ht="11.25">
      <c r="D217" s="67"/>
      <c r="G217" s="61"/>
      <c r="J217" s="67"/>
      <c r="S217" s="68"/>
    </row>
    <row r="218" spans="4:19" ht="11.25">
      <c r="D218" s="67"/>
      <c r="G218" s="61"/>
      <c r="J218" s="67"/>
      <c r="S218" s="68"/>
    </row>
    <row r="219" spans="4:19" ht="11.25">
      <c r="D219" s="67"/>
      <c r="G219" s="61"/>
      <c r="J219" s="67"/>
      <c r="S219" s="68"/>
    </row>
    <row r="220" spans="4:19" ht="11.25">
      <c r="D220" s="67"/>
      <c r="G220" s="61"/>
      <c r="J220" s="67"/>
      <c r="S220" s="68"/>
    </row>
    <row r="221" spans="4:19" ht="11.25">
      <c r="D221" s="67"/>
      <c r="G221" s="61"/>
      <c r="J221" s="67"/>
      <c r="S221" s="68"/>
    </row>
    <row r="222" spans="4:19" ht="11.25">
      <c r="D222" s="67"/>
      <c r="G222" s="61"/>
      <c r="J222" s="67"/>
      <c r="S222" s="68"/>
    </row>
    <row r="223" spans="4:19" ht="11.25">
      <c r="D223" s="67"/>
      <c r="G223" s="61"/>
      <c r="J223" s="67"/>
      <c r="S223" s="68"/>
    </row>
    <row r="224" spans="4:19" ht="11.25">
      <c r="D224" s="67"/>
      <c r="G224" s="61"/>
      <c r="J224" s="67"/>
      <c r="S224" s="68"/>
    </row>
    <row r="225" spans="4:19" ht="11.25">
      <c r="D225" s="67"/>
      <c r="G225" s="61"/>
      <c r="J225" s="67"/>
      <c r="S225" s="68"/>
    </row>
    <row r="226" spans="4:19" ht="11.25">
      <c r="D226" s="68"/>
      <c r="G226" s="62"/>
      <c r="J226" s="67"/>
      <c r="S226" s="68"/>
    </row>
    <row r="227" spans="4:19" ht="11.25">
      <c r="D227" s="68"/>
      <c r="G227" s="62"/>
      <c r="J227" s="67"/>
      <c r="S227" s="68"/>
    </row>
    <row r="228" spans="1:19" s="2" customFormat="1" ht="11.25">
      <c r="A228" s="24"/>
      <c r="B228" s="24"/>
      <c r="C228" s="24"/>
      <c r="D228" s="68"/>
      <c r="E228" s="24"/>
      <c r="F228" s="24"/>
      <c r="G228" s="62"/>
      <c r="H228" s="24"/>
      <c r="I228" s="24"/>
      <c r="J228" s="68"/>
      <c r="K228" s="24"/>
      <c r="L228" s="24"/>
      <c r="M228" s="69"/>
      <c r="N228" s="24"/>
      <c r="O228" s="24"/>
      <c r="P228" s="70"/>
      <c r="Q228" s="24"/>
      <c r="R228" s="24"/>
      <c r="S228" s="68"/>
    </row>
    <row r="229" ht="11.25">
      <c r="S229" s="68"/>
    </row>
    <row r="230" ht="11.25">
      <c r="S230" s="68"/>
    </row>
    <row r="231" ht="11.25">
      <c r="S231" s="68"/>
    </row>
    <row r="232" ht="11.25">
      <c r="S232" s="68"/>
    </row>
    <row r="233" ht="11.25">
      <c r="S233" s="68"/>
    </row>
    <row r="234" ht="11.25">
      <c r="S234" s="68"/>
    </row>
    <row r="235" ht="11.25">
      <c r="S235" s="68"/>
    </row>
    <row r="236" ht="11.25">
      <c r="S236" s="68"/>
    </row>
    <row r="237" spans="1:19" s="2" customFormat="1" ht="11.25">
      <c r="A237" s="24"/>
      <c r="B237" s="24"/>
      <c r="C237" s="24"/>
      <c r="D237" s="70"/>
      <c r="E237" s="24"/>
      <c r="F237" s="24"/>
      <c r="G237" s="64"/>
      <c r="H237" s="24"/>
      <c r="I237" s="24"/>
      <c r="J237" s="70"/>
      <c r="K237" s="24"/>
      <c r="L237" s="24"/>
      <c r="M237" s="70"/>
      <c r="N237" s="24"/>
      <c r="O237" s="24"/>
      <c r="P237" s="70"/>
      <c r="Q237" s="24"/>
      <c r="R237" s="24"/>
      <c r="S237" s="68"/>
    </row>
    <row r="240" spans="2:4" ht="11.25">
      <c r="B240" s="24"/>
      <c r="C240" s="24"/>
      <c r="D240" s="70"/>
    </row>
    <row r="242" spans="1:19" s="2" customFormat="1" ht="11.25">
      <c r="A242" s="24"/>
      <c r="B242" s="24"/>
      <c r="C242" s="24"/>
      <c r="D242" s="70"/>
      <c r="E242" s="24"/>
      <c r="F242" s="24"/>
      <c r="G242" s="64"/>
      <c r="H242" s="24"/>
      <c r="I242" s="24"/>
      <c r="J242" s="70"/>
      <c r="K242" s="24"/>
      <c r="L242" s="24"/>
      <c r="M242" s="70"/>
      <c r="N242" s="24"/>
      <c r="O242" s="24"/>
      <c r="P242" s="70"/>
      <c r="Q242" s="24"/>
      <c r="R242" s="24"/>
      <c r="S242" s="70"/>
    </row>
    <row r="248" spans="1:19" s="2" customFormat="1" ht="11.25">
      <c r="A248" s="24"/>
      <c r="B248" s="24"/>
      <c r="C248" s="24"/>
      <c r="D248" s="70"/>
      <c r="E248" s="24"/>
      <c r="F248" s="24"/>
      <c r="G248" s="64"/>
      <c r="H248" s="24"/>
      <c r="I248" s="24"/>
      <c r="J248" s="70"/>
      <c r="K248" s="24"/>
      <c r="L248" s="24"/>
      <c r="M248" s="70"/>
      <c r="N248" s="24"/>
      <c r="O248" s="24"/>
      <c r="P248" s="70"/>
      <c r="Q248" s="24"/>
      <c r="R248" s="24"/>
      <c r="S248" s="70"/>
    </row>
    <row r="251" spans="1:19" s="5" customFormat="1" ht="20.25">
      <c r="A251" s="342"/>
      <c r="B251" s="343"/>
      <c r="C251" s="343"/>
      <c r="D251" s="343"/>
      <c r="E251" s="343"/>
      <c r="F251" s="343"/>
      <c r="G251" s="343"/>
      <c r="H251" s="343"/>
      <c r="I251" s="343"/>
      <c r="J251" s="343"/>
      <c r="K251" s="343"/>
      <c r="L251" s="343"/>
      <c r="M251" s="343"/>
      <c r="N251" s="343"/>
      <c r="O251" s="343"/>
      <c r="P251" s="343"/>
      <c r="Q251" s="343"/>
      <c r="R251" s="343"/>
      <c r="S251" s="343"/>
    </row>
    <row r="253" spans="1:19" s="2" customFormat="1" ht="11.25">
      <c r="A253" s="24"/>
      <c r="B253" s="324"/>
      <c r="C253" s="325"/>
      <c r="D253" s="326"/>
      <c r="E253" s="324"/>
      <c r="F253" s="325"/>
      <c r="G253" s="326"/>
      <c r="H253" s="324"/>
      <c r="I253" s="325"/>
      <c r="J253" s="326"/>
      <c r="K253" s="324"/>
      <c r="L253" s="325"/>
      <c r="M253" s="326"/>
      <c r="N253" s="324"/>
      <c r="O253" s="325"/>
      <c r="P253" s="326"/>
      <c r="Q253" s="324"/>
      <c r="R253" s="325"/>
      <c r="S253" s="326"/>
    </row>
    <row r="254" spans="1:19" s="3" customFormat="1" ht="12" thickBot="1">
      <c r="A254" s="16"/>
      <c r="B254" s="16"/>
      <c r="C254" s="16"/>
      <c r="D254" s="71"/>
      <c r="E254" s="16"/>
      <c r="F254" s="16"/>
      <c r="G254" s="65"/>
      <c r="H254" s="16"/>
      <c r="I254" s="16"/>
      <c r="J254" s="71"/>
      <c r="K254" s="16"/>
      <c r="L254" s="16"/>
      <c r="M254" s="71"/>
      <c r="N254" s="16"/>
      <c r="O254" s="16"/>
      <c r="P254" s="71"/>
      <c r="Q254" s="16"/>
      <c r="R254" s="16"/>
      <c r="S254" s="74"/>
    </row>
    <row r="255" spans="1:19" s="4" customFormat="1" ht="11.25">
      <c r="A255" s="22"/>
      <c r="B255" s="22"/>
      <c r="C255" s="22"/>
      <c r="D255" s="67"/>
      <c r="E255" s="22"/>
      <c r="F255" s="22"/>
      <c r="G255" s="61"/>
      <c r="H255" s="22"/>
      <c r="I255" s="22"/>
      <c r="J255" s="67"/>
      <c r="K255" s="22"/>
      <c r="L255" s="22"/>
      <c r="M255" s="67"/>
      <c r="N255" s="22"/>
      <c r="O255" s="22"/>
      <c r="P255" s="67"/>
      <c r="Q255" s="22"/>
      <c r="R255" s="22"/>
      <c r="S255" s="68"/>
    </row>
    <row r="256" spans="4:19" ht="11.25">
      <c r="D256" s="67"/>
      <c r="G256" s="61"/>
      <c r="J256" s="67"/>
      <c r="Q256" s="22"/>
      <c r="R256" s="22"/>
      <c r="S256" s="68"/>
    </row>
    <row r="257" spans="4:19" ht="11.25">
      <c r="D257" s="67"/>
      <c r="G257" s="61"/>
      <c r="J257" s="67"/>
      <c r="Q257" s="22"/>
      <c r="R257" s="22"/>
      <c r="S257" s="68"/>
    </row>
    <row r="258" spans="4:19" ht="11.25">
      <c r="D258" s="67"/>
      <c r="G258" s="61"/>
      <c r="J258" s="67"/>
      <c r="Q258" s="22"/>
      <c r="R258" s="22"/>
      <c r="S258" s="68"/>
    </row>
    <row r="259" spans="4:19" ht="11.25">
      <c r="D259" s="67"/>
      <c r="G259" s="61"/>
      <c r="J259" s="67"/>
      <c r="Q259" s="22"/>
      <c r="R259" s="22"/>
      <c r="S259" s="68"/>
    </row>
    <row r="260" spans="4:19" ht="11.25">
      <c r="D260" s="67"/>
      <c r="G260" s="61"/>
      <c r="J260" s="67"/>
      <c r="Q260" s="22"/>
      <c r="R260" s="22"/>
      <c r="S260" s="68"/>
    </row>
    <row r="261" spans="4:19" ht="11.25">
      <c r="D261" s="67"/>
      <c r="G261" s="61"/>
      <c r="J261" s="67"/>
      <c r="Q261" s="22"/>
      <c r="R261" s="22"/>
      <c r="S261" s="68"/>
    </row>
    <row r="262" spans="4:19" ht="11.25">
      <c r="D262" s="67"/>
      <c r="G262" s="61"/>
      <c r="J262" s="67"/>
      <c r="Q262" s="22"/>
      <c r="R262" s="22"/>
      <c r="S262" s="68"/>
    </row>
    <row r="263" spans="4:19" ht="11.25">
      <c r="D263" s="67"/>
      <c r="G263" s="61"/>
      <c r="J263" s="67"/>
      <c r="Q263" s="22"/>
      <c r="R263" s="22"/>
      <c r="S263" s="68"/>
    </row>
    <row r="264" spans="4:19" ht="11.25">
      <c r="D264" s="67"/>
      <c r="G264" s="61"/>
      <c r="J264" s="67"/>
      <c r="Q264" s="22"/>
      <c r="R264" s="22"/>
      <c r="S264" s="68"/>
    </row>
    <row r="265" spans="4:19" ht="11.25">
      <c r="D265" s="67"/>
      <c r="G265" s="61"/>
      <c r="J265" s="67"/>
      <c r="Q265" s="22"/>
      <c r="R265" s="22"/>
      <c r="S265" s="68"/>
    </row>
    <row r="266" spans="4:19" ht="11.25">
      <c r="D266" s="67"/>
      <c r="G266" s="61"/>
      <c r="J266" s="67"/>
      <c r="Q266" s="22"/>
      <c r="R266" s="22"/>
      <c r="S266" s="68"/>
    </row>
    <row r="267" spans="4:19" ht="11.25">
      <c r="D267" s="67"/>
      <c r="G267" s="61"/>
      <c r="J267" s="67"/>
      <c r="Q267" s="22"/>
      <c r="R267" s="22"/>
      <c r="S267" s="68"/>
    </row>
    <row r="268" spans="4:19" ht="11.25">
      <c r="D268" s="67"/>
      <c r="G268" s="61"/>
      <c r="J268" s="67"/>
      <c r="Q268" s="22"/>
      <c r="R268" s="22"/>
      <c r="S268" s="68"/>
    </row>
    <row r="269" spans="4:19" ht="11.25">
      <c r="D269" s="67"/>
      <c r="G269" s="61"/>
      <c r="J269" s="67"/>
      <c r="Q269" s="22"/>
      <c r="R269" s="22"/>
      <c r="S269" s="68"/>
    </row>
    <row r="270" spans="4:19" ht="11.25">
      <c r="D270" s="67"/>
      <c r="G270" s="61"/>
      <c r="J270" s="67"/>
      <c r="Q270" s="22"/>
      <c r="R270" s="22"/>
      <c r="S270" s="68"/>
    </row>
    <row r="271" spans="4:19" ht="11.25">
      <c r="D271" s="67"/>
      <c r="G271" s="61"/>
      <c r="J271" s="67"/>
      <c r="Q271" s="22"/>
      <c r="R271" s="22"/>
      <c r="S271" s="68"/>
    </row>
    <row r="272" spans="1:19" s="2" customFormat="1" ht="11.25">
      <c r="A272" s="24"/>
      <c r="B272" s="24"/>
      <c r="C272" s="24"/>
      <c r="D272" s="68"/>
      <c r="E272" s="24"/>
      <c r="F272" s="24"/>
      <c r="G272" s="62"/>
      <c r="H272" s="24"/>
      <c r="I272" s="24"/>
      <c r="J272" s="68"/>
      <c r="K272" s="24"/>
      <c r="L272" s="24"/>
      <c r="M272" s="70"/>
      <c r="N272" s="24"/>
      <c r="O272" s="24"/>
      <c r="P272" s="70"/>
      <c r="Q272" s="24"/>
      <c r="R272" s="24"/>
      <c r="S272" s="68"/>
    </row>
    <row r="273" ht="11.25">
      <c r="S273" s="68"/>
    </row>
    <row r="274" ht="11.25">
      <c r="S274" s="68"/>
    </row>
    <row r="275" ht="11.25">
      <c r="S275" s="68"/>
    </row>
    <row r="276" ht="11.25">
      <c r="S276" s="68"/>
    </row>
    <row r="277" ht="11.25">
      <c r="S277" s="68"/>
    </row>
    <row r="278" ht="11.25">
      <c r="S278" s="68"/>
    </row>
    <row r="279" ht="11.25">
      <c r="S279" s="68"/>
    </row>
    <row r="280" ht="11.25">
      <c r="S280" s="68"/>
    </row>
    <row r="281" spans="1:19" s="2" customFormat="1" ht="11.25">
      <c r="A281" s="24"/>
      <c r="B281" s="24"/>
      <c r="C281" s="24"/>
      <c r="D281" s="70"/>
      <c r="E281" s="24"/>
      <c r="F281" s="24"/>
      <c r="G281" s="64"/>
      <c r="H281" s="24"/>
      <c r="I281" s="24"/>
      <c r="J281" s="70"/>
      <c r="K281" s="24"/>
      <c r="L281" s="24"/>
      <c r="M281" s="70"/>
      <c r="N281" s="24"/>
      <c r="O281" s="24"/>
      <c r="P281" s="70"/>
      <c r="Q281" s="24"/>
      <c r="R281" s="24"/>
      <c r="S281" s="68"/>
    </row>
    <row r="287" spans="1:19" s="2" customFormat="1" ht="11.25">
      <c r="A287" s="24"/>
      <c r="B287" s="24"/>
      <c r="C287" s="24"/>
      <c r="D287" s="70"/>
      <c r="E287" s="24"/>
      <c r="F287" s="24"/>
      <c r="G287" s="64"/>
      <c r="H287" s="24"/>
      <c r="I287" s="24"/>
      <c r="J287" s="70"/>
      <c r="K287" s="24"/>
      <c r="L287" s="24"/>
      <c r="M287" s="70"/>
      <c r="N287" s="24"/>
      <c r="O287" s="24"/>
      <c r="P287" s="70"/>
      <c r="Q287" s="24"/>
      <c r="R287" s="24"/>
      <c r="S287" s="70"/>
    </row>
    <row r="290" spans="8:10" ht="11.25">
      <c r="H290" s="24"/>
      <c r="I290" s="24"/>
      <c r="J290" s="70"/>
    </row>
    <row r="292" spans="1:19" s="2" customFormat="1" ht="11.25">
      <c r="A292" s="24"/>
      <c r="B292" s="24"/>
      <c r="C292" s="24"/>
      <c r="D292" s="70"/>
      <c r="E292" s="24"/>
      <c r="F292" s="24"/>
      <c r="G292" s="64"/>
      <c r="H292" s="24"/>
      <c r="I292" s="24"/>
      <c r="J292" s="70"/>
      <c r="K292" s="24"/>
      <c r="L292" s="24"/>
      <c r="M292" s="70"/>
      <c r="N292" s="24"/>
      <c r="O292" s="24"/>
      <c r="P292" s="70"/>
      <c r="Q292" s="24"/>
      <c r="R292" s="24"/>
      <c r="S292" s="70"/>
    </row>
    <row r="296" spans="1:19" s="5" customFormat="1" ht="20.25">
      <c r="A296" s="342"/>
      <c r="B296" s="343"/>
      <c r="C296" s="343"/>
      <c r="D296" s="343"/>
      <c r="E296" s="343"/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3"/>
      <c r="Q296" s="343"/>
      <c r="R296" s="343"/>
      <c r="S296" s="343"/>
    </row>
    <row r="298" spans="1:19" s="2" customFormat="1" ht="11.25">
      <c r="A298" s="24"/>
      <c r="B298" s="24"/>
      <c r="C298" s="24"/>
      <c r="D298" s="70"/>
      <c r="E298" s="24"/>
      <c r="F298" s="24"/>
      <c r="G298" s="64"/>
      <c r="H298" s="24"/>
      <c r="I298" s="24"/>
      <c r="J298" s="70"/>
      <c r="K298" s="24"/>
      <c r="L298" s="24"/>
      <c r="M298" s="70"/>
      <c r="N298" s="24"/>
      <c r="O298" s="24"/>
      <c r="P298" s="70"/>
      <c r="Q298" s="24"/>
      <c r="R298" s="24"/>
      <c r="S298" s="70"/>
    </row>
    <row r="299" spans="1:19" s="3" customFormat="1" ht="12" thickBot="1">
      <c r="A299" s="16"/>
      <c r="B299" s="16"/>
      <c r="C299" s="16"/>
      <c r="D299" s="71"/>
      <c r="E299" s="16"/>
      <c r="F299" s="16"/>
      <c r="G299" s="65"/>
      <c r="H299" s="16"/>
      <c r="I299" s="16"/>
      <c r="J299" s="71"/>
      <c r="K299" s="16"/>
      <c r="L299" s="16"/>
      <c r="M299" s="71"/>
      <c r="N299" s="16"/>
      <c r="O299" s="16"/>
      <c r="P299" s="71"/>
      <c r="Q299" s="16"/>
      <c r="R299" s="16"/>
      <c r="S299" s="74"/>
    </row>
    <row r="300" spans="1:19" s="4" customFormat="1" ht="11.25">
      <c r="A300" s="22"/>
      <c r="B300" s="22"/>
      <c r="C300" s="22"/>
      <c r="D300" s="67"/>
      <c r="E300" s="22"/>
      <c r="F300" s="22"/>
      <c r="G300" s="61"/>
      <c r="H300" s="22"/>
      <c r="I300" s="22"/>
      <c r="J300" s="67"/>
      <c r="K300" s="22"/>
      <c r="L300" s="22"/>
      <c r="M300" s="67"/>
      <c r="N300" s="22"/>
      <c r="O300" s="22"/>
      <c r="P300" s="67"/>
      <c r="Q300" s="20"/>
      <c r="R300" s="20"/>
      <c r="S300" s="68"/>
    </row>
    <row r="301" spans="4:19" ht="11.25">
      <c r="D301" s="67"/>
      <c r="G301" s="61"/>
      <c r="J301" s="67"/>
      <c r="S301" s="68"/>
    </row>
    <row r="302" spans="4:19" ht="11.25">
      <c r="D302" s="67"/>
      <c r="G302" s="61"/>
      <c r="J302" s="67"/>
      <c r="S302" s="68"/>
    </row>
    <row r="303" spans="4:19" ht="11.25">
      <c r="D303" s="67"/>
      <c r="G303" s="61"/>
      <c r="J303" s="67"/>
      <c r="S303" s="68"/>
    </row>
    <row r="304" spans="4:19" ht="11.25">
      <c r="D304" s="67"/>
      <c r="G304" s="61"/>
      <c r="J304" s="67"/>
      <c r="S304" s="68"/>
    </row>
    <row r="305" spans="4:19" ht="11.25">
      <c r="D305" s="67"/>
      <c r="G305" s="61"/>
      <c r="J305" s="67"/>
      <c r="S305" s="68"/>
    </row>
    <row r="306" spans="4:19" ht="11.25">
      <c r="D306" s="67"/>
      <c r="G306" s="61"/>
      <c r="J306" s="67"/>
      <c r="S306" s="68"/>
    </row>
    <row r="307" spans="4:19" ht="11.25">
      <c r="D307" s="67"/>
      <c r="G307" s="61"/>
      <c r="J307" s="67"/>
      <c r="S307" s="68"/>
    </row>
    <row r="308" spans="4:19" ht="11.25">
      <c r="D308" s="67"/>
      <c r="G308" s="61"/>
      <c r="J308" s="67"/>
      <c r="S308" s="68"/>
    </row>
    <row r="309" spans="4:19" ht="11.25">
      <c r="D309" s="67"/>
      <c r="G309" s="61"/>
      <c r="J309" s="67"/>
      <c r="S309" s="68"/>
    </row>
    <row r="310" spans="4:19" ht="11.25">
      <c r="D310" s="67"/>
      <c r="G310" s="61"/>
      <c r="J310" s="67"/>
      <c r="S310" s="68"/>
    </row>
    <row r="311" spans="4:19" ht="11.25">
      <c r="D311" s="67"/>
      <c r="G311" s="61"/>
      <c r="J311" s="67"/>
      <c r="S311" s="68"/>
    </row>
    <row r="312" spans="4:19" ht="11.25">
      <c r="D312" s="67"/>
      <c r="G312" s="61"/>
      <c r="J312" s="67"/>
      <c r="S312" s="68"/>
    </row>
    <row r="313" spans="4:19" ht="11.25">
      <c r="D313" s="67"/>
      <c r="G313" s="61"/>
      <c r="J313" s="67"/>
      <c r="S313" s="68"/>
    </row>
    <row r="314" spans="4:19" ht="11.25">
      <c r="D314" s="67"/>
      <c r="G314" s="61"/>
      <c r="J314" s="67"/>
      <c r="S314" s="68"/>
    </row>
    <row r="315" spans="4:19" ht="11.25">
      <c r="D315" s="67"/>
      <c r="G315" s="61"/>
      <c r="J315" s="67"/>
      <c r="S315" s="68"/>
    </row>
    <row r="316" spans="4:19" ht="11.25">
      <c r="D316" s="67"/>
      <c r="G316" s="61"/>
      <c r="J316" s="67"/>
      <c r="S316" s="68"/>
    </row>
    <row r="317" spans="1:19" s="2" customFormat="1" ht="11.25">
      <c r="A317" s="24"/>
      <c r="B317" s="24"/>
      <c r="C317" s="24"/>
      <c r="D317" s="68"/>
      <c r="E317" s="24"/>
      <c r="F317" s="24"/>
      <c r="G317" s="62"/>
      <c r="H317" s="24"/>
      <c r="I317" s="24"/>
      <c r="J317" s="68"/>
      <c r="K317" s="24"/>
      <c r="L317" s="24"/>
      <c r="M317" s="70"/>
      <c r="N317" s="24"/>
      <c r="O317" s="24"/>
      <c r="P317" s="70"/>
      <c r="Q317" s="24"/>
      <c r="R317" s="24"/>
      <c r="S317" s="68"/>
    </row>
    <row r="318" spans="10:19" ht="11.25">
      <c r="J318" s="68"/>
      <c r="S318" s="68"/>
    </row>
    <row r="319" spans="10:19" ht="11.25">
      <c r="J319" s="67"/>
      <c r="S319" s="68"/>
    </row>
    <row r="320" spans="10:19" ht="11.25">
      <c r="J320" s="68"/>
      <c r="S320" s="68"/>
    </row>
    <row r="321" spans="10:19" ht="11.25">
      <c r="J321" s="68"/>
      <c r="S321" s="68"/>
    </row>
    <row r="322" spans="10:19" ht="11.25">
      <c r="J322" s="68"/>
      <c r="S322" s="68"/>
    </row>
    <row r="323" spans="10:19" ht="11.25">
      <c r="J323" s="68"/>
      <c r="S323" s="68"/>
    </row>
    <row r="324" spans="10:19" ht="11.25">
      <c r="J324" s="68"/>
      <c r="S324" s="68"/>
    </row>
    <row r="325" spans="10:19" ht="11.25">
      <c r="J325" s="68"/>
      <c r="S325" s="68"/>
    </row>
    <row r="326" spans="1:19" s="2" customFormat="1" ht="11.25">
      <c r="A326" s="24"/>
      <c r="B326" s="24"/>
      <c r="C326" s="24"/>
      <c r="D326" s="70"/>
      <c r="E326" s="24"/>
      <c r="F326" s="24"/>
      <c r="G326" s="64"/>
      <c r="H326" s="24"/>
      <c r="I326" s="24"/>
      <c r="J326" s="68"/>
      <c r="K326" s="24"/>
      <c r="L326" s="24"/>
      <c r="M326" s="70"/>
      <c r="N326" s="24"/>
      <c r="O326" s="24"/>
      <c r="P326" s="70"/>
      <c r="Q326" s="24"/>
      <c r="R326" s="24"/>
      <c r="S326" s="68"/>
    </row>
    <row r="330" spans="1:19" s="2" customFormat="1" ht="11.25">
      <c r="A330" s="24"/>
      <c r="B330" s="24"/>
      <c r="C330" s="24"/>
      <c r="D330" s="70"/>
      <c r="E330" s="24"/>
      <c r="F330" s="24"/>
      <c r="G330" s="64"/>
      <c r="H330" s="24"/>
      <c r="I330" s="24"/>
      <c r="J330" s="70"/>
      <c r="K330" s="24"/>
      <c r="L330" s="24"/>
      <c r="M330" s="70"/>
      <c r="N330" s="24"/>
      <c r="O330" s="24"/>
      <c r="P330" s="70"/>
      <c r="Q330" s="24"/>
      <c r="R330" s="24"/>
      <c r="S330" s="70"/>
    </row>
    <row r="337" spans="1:19" s="2" customFormat="1" ht="11.25">
      <c r="A337" s="24"/>
      <c r="B337" s="24"/>
      <c r="C337" s="24"/>
      <c r="D337" s="70"/>
      <c r="E337" s="24"/>
      <c r="F337" s="24"/>
      <c r="G337" s="64"/>
      <c r="H337" s="24"/>
      <c r="I337" s="24"/>
      <c r="J337" s="70"/>
      <c r="K337" s="24"/>
      <c r="L337" s="24"/>
      <c r="M337" s="70"/>
      <c r="N337" s="24"/>
      <c r="O337" s="24"/>
      <c r="P337" s="70"/>
      <c r="Q337" s="24"/>
      <c r="R337" s="24"/>
      <c r="S337" s="70"/>
    </row>
    <row r="341" spans="1:19" s="5" customFormat="1" ht="20.25">
      <c r="A341" s="342"/>
      <c r="B341" s="343"/>
      <c r="C341" s="343"/>
      <c r="D341" s="343"/>
      <c r="E341" s="343"/>
      <c r="F341" s="343"/>
      <c r="G341" s="343"/>
      <c r="H341" s="343"/>
      <c r="I341" s="343"/>
      <c r="J341" s="343"/>
      <c r="K341" s="343"/>
      <c r="L341" s="343"/>
      <c r="M341" s="343"/>
      <c r="N341" s="343"/>
      <c r="O341" s="343"/>
      <c r="P341" s="343"/>
      <c r="Q341" s="343"/>
      <c r="R341" s="343"/>
      <c r="S341" s="343"/>
    </row>
    <row r="343" spans="1:19" s="2" customFormat="1" ht="11.25">
      <c r="A343" s="24"/>
      <c r="B343" s="24"/>
      <c r="C343" s="24"/>
      <c r="D343" s="70"/>
      <c r="E343" s="24"/>
      <c r="F343" s="24"/>
      <c r="G343" s="64"/>
      <c r="H343" s="24"/>
      <c r="I343" s="24"/>
      <c r="J343" s="70"/>
      <c r="K343" s="24"/>
      <c r="L343" s="24"/>
      <c r="M343" s="70"/>
      <c r="N343" s="24"/>
      <c r="O343" s="24"/>
      <c r="P343" s="70"/>
      <c r="Q343" s="24"/>
      <c r="R343" s="24"/>
      <c r="S343" s="70"/>
    </row>
    <row r="344" spans="1:19" s="3" customFormat="1" ht="12" thickBot="1">
      <c r="A344" s="16"/>
      <c r="B344" s="16"/>
      <c r="C344" s="16"/>
      <c r="D344" s="71"/>
      <c r="E344" s="16"/>
      <c r="F344" s="16"/>
      <c r="G344" s="65"/>
      <c r="H344" s="16"/>
      <c r="I344" s="16"/>
      <c r="J344" s="71"/>
      <c r="K344" s="16"/>
      <c r="L344" s="16"/>
      <c r="M344" s="71"/>
      <c r="N344" s="16"/>
      <c r="O344" s="16"/>
      <c r="P344" s="71"/>
      <c r="Q344" s="16"/>
      <c r="R344" s="16"/>
      <c r="S344" s="74"/>
    </row>
    <row r="345" spans="1:19" s="4" customFormat="1" ht="11.25">
      <c r="A345" s="22"/>
      <c r="B345" s="22"/>
      <c r="C345" s="22"/>
      <c r="D345" s="67"/>
      <c r="E345" s="22"/>
      <c r="F345" s="22"/>
      <c r="G345" s="61"/>
      <c r="H345" s="22"/>
      <c r="I345" s="22"/>
      <c r="J345" s="67"/>
      <c r="K345" s="22"/>
      <c r="L345" s="22"/>
      <c r="M345" s="67"/>
      <c r="N345" s="22"/>
      <c r="O345" s="22"/>
      <c r="P345" s="67"/>
      <c r="Q345" s="20"/>
      <c r="R345" s="20"/>
      <c r="S345" s="68"/>
    </row>
    <row r="346" spans="4:19" ht="11.25">
      <c r="D346" s="67"/>
      <c r="G346" s="61"/>
      <c r="J346" s="67"/>
      <c r="S346" s="68"/>
    </row>
    <row r="347" spans="4:19" ht="11.25">
      <c r="D347" s="67"/>
      <c r="G347" s="61"/>
      <c r="J347" s="67"/>
      <c r="S347" s="68"/>
    </row>
    <row r="348" spans="4:19" ht="11.25">
      <c r="D348" s="67"/>
      <c r="G348" s="61"/>
      <c r="J348" s="67"/>
      <c r="S348" s="68"/>
    </row>
    <row r="349" spans="4:19" ht="11.25">
      <c r="D349" s="67"/>
      <c r="G349" s="61"/>
      <c r="J349" s="67"/>
      <c r="S349" s="68"/>
    </row>
    <row r="350" spans="4:19" ht="11.25">
      <c r="D350" s="67"/>
      <c r="G350" s="61"/>
      <c r="J350" s="67"/>
      <c r="S350" s="68"/>
    </row>
    <row r="351" spans="4:19" ht="11.25">
      <c r="D351" s="67"/>
      <c r="G351" s="61"/>
      <c r="J351" s="67"/>
      <c r="S351" s="68"/>
    </row>
    <row r="352" spans="4:19" ht="11.25">
      <c r="D352" s="67"/>
      <c r="G352" s="61"/>
      <c r="J352" s="67"/>
      <c r="S352" s="68"/>
    </row>
    <row r="353" spans="4:19" ht="11.25">
      <c r="D353" s="67"/>
      <c r="G353" s="61"/>
      <c r="J353" s="67"/>
      <c r="S353" s="68"/>
    </row>
    <row r="354" spans="4:19" ht="11.25">
      <c r="D354" s="67"/>
      <c r="G354" s="61"/>
      <c r="J354" s="67"/>
      <c r="S354" s="68"/>
    </row>
    <row r="355" spans="4:19" ht="11.25">
      <c r="D355" s="67"/>
      <c r="G355" s="61"/>
      <c r="J355" s="67"/>
      <c r="S355" s="68"/>
    </row>
    <row r="356" spans="4:19" ht="11.25">
      <c r="D356" s="67"/>
      <c r="G356" s="61"/>
      <c r="J356" s="67"/>
      <c r="S356" s="68"/>
    </row>
    <row r="357" spans="4:19" ht="11.25">
      <c r="D357" s="67"/>
      <c r="G357" s="61"/>
      <c r="J357" s="67"/>
      <c r="S357" s="68"/>
    </row>
    <row r="358" spans="4:19" ht="11.25">
      <c r="D358" s="67"/>
      <c r="G358" s="61"/>
      <c r="J358" s="67"/>
      <c r="S358" s="68"/>
    </row>
    <row r="359" spans="4:19" ht="11.25">
      <c r="D359" s="67"/>
      <c r="G359" s="61"/>
      <c r="J359" s="67"/>
      <c r="S359" s="68"/>
    </row>
    <row r="360" spans="4:19" ht="11.25">
      <c r="D360" s="67"/>
      <c r="G360" s="61"/>
      <c r="J360" s="67"/>
      <c r="S360" s="68"/>
    </row>
    <row r="361" spans="4:19" ht="11.25">
      <c r="D361" s="67"/>
      <c r="G361" s="61"/>
      <c r="J361" s="67"/>
      <c r="S361" s="68"/>
    </row>
    <row r="362" spans="1:19" s="2" customFormat="1" ht="11.25">
      <c r="A362" s="24"/>
      <c r="B362" s="24"/>
      <c r="C362" s="24"/>
      <c r="D362" s="68"/>
      <c r="E362" s="24"/>
      <c r="F362" s="24"/>
      <c r="G362" s="62"/>
      <c r="H362" s="24"/>
      <c r="I362" s="24"/>
      <c r="J362" s="68"/>
      <c r="K362" s="24"/>
      <c r="L362" s="24"/>
      <c r="M362" s="70"/>
      <c r="N362" s="24"/>
      <c r="O362" s="24"/>
      <c r="P362" s="70"/>
      <c r="Q362" s="24"/>
      <c r="R362" s="24"/>
      <c r="S362" s="68"/>
    </row>
    <row r="363" spans="7:19" ht="11.25">
      <c r="G363" s="62"/>
      <c r="J363" s="68"/>
      <c r="S363" s="68"/>
    </row>
    <row r="364" spans="7:19" ht="11.25">
      <c r="G364" s="62"/>
      <c r="J364" s="67"/>
      <c r="S364" s="68"/>
    </row>
    <row r="365" spans="7:19" ht="11.25">
      <c r="G365" s="62"/>
      <c r="J365" s="68"/>
      <c r="S365" s="68"/>
    </row>
    <row r="366" spans="7:19" ht="11.25">
      <c r="G366" s="62"/>
      <c r="J366" s="68"/>
      <c r="S366" s="68"/>
    </row>
    <row r="367" spans="7:19" ht="11.25">
      <c r="G367" s="62"/>
      <c r="J367" s="68"/>
      <c r="S367" s="68"/>
    </row>
    <row r="368" spans="7:19" ht="11.25">
      <c r="G368" s="62"/>
      <c r="J368" s="68"/>
      <c r="S368" s="68"/>
    </row>
    <row r="369" spans="7:19" ht="11.25">
      <c r="G369" s="62"/>
      <c r="J369" s="68"/>
      <c r="S369" s="68"/>
    </row>
    <row r="370" spans="7:19" ht="11.25">
      <c r="G370" s="62"/>
      <c r="J370" s="68"/>
      <c r="S370" s="68"/>
    </row>
    <row r="371" spans="1:19" s="2" customFormat="1" ht="11.25">
      <c r="A371" s="24"/>
      <c r="B371" s="24"/>
      <c r="C371" s="24"/>
      <c r="D371" s="70"/>
      <c r="E371" s="24"/>
      <c r="F371" s="24"/>
      <c r="G371" s="62"/>
      <c r="H371" s="24"/>
      <c r="I371" s="24"/>
      <c r="J371" s="68"/>
      <c r="K371" s="24"/>
      <c r="L371" s="24"/>
      <c r="M371" s="70"/>
      <c r="N371" s="24"/>
      <c r="O371" s="24"/>
      <c r="P371" s="70"/>
      <c r="Q371" s="24"/>
      <c r="R371" s="24"/>
      <c r="S371" s="68"/>
    </row>
    <row r="372" spans="7:19" ht="11.25">
      <c r="G372" s="62"/>
      <c r="S372" s="68"/>
    </row>
    <row r="373" spans="7:19" ht="11.25">
      <c r="G373" s="62"/>
      <c r="S373" s="68"/>
    </row>
    <row r="374" spans="7:19" ht="11.25">
      <c r="G374" s="62"/>
      <c r="S374" s="68"/>
    </row>
    <row r="375" spans="7:19" ht="11.25">
      <c r="G375" s="62"/>
      <c r="S375" s="68"/>
    </row>
    <row r="376" spans="7:19" ht="11.25">
      <c r="G376" s="62"/>
      <c r="S376" s="68"/>
    </row>
    <row r="377" spans="7:19" ht="11.25">
      <c r="G377" s="62"/>
      <c r="S377" s="68"/>
    </row>
    <row r="378" spans="7:19" ht="11.25">
      <c r="G378" s="62"/>
      <c r="S378" s="68"/>
    </row>
    <row r="379" spans="7:19" ht="11.25">
      <c r="G379" s="62"/>
      <c r="S379" s="68"/>
    </row>
    <row r="380" spans="7:19" ht="11.25">
      <c r="G380" s="62"/>
      <c r="S380" s="68"/>
    </row>
    <row r="381" spans="7:19" ht="11.25">
      <c r="G381" s="62"/>
      <c r="S381" s="68"/>
    </row>
    <row r="382" spans="1:19" s="2" customFormat="1" ht="11.25">
      <c r="A382" s="24"/>
      <c r="B382" s="24"/>
      <c r="C382" s="24"/>
      <c r="D382" s="70"/>
      <c r="E382" s="24"/>
      <c r="F382" s="24"/>
      <c r="G382" s="62"/>
      <c r="H382" s="24"/>
      <c r="I382" s="24"/>
      <c r="J382" s="70"/>
      <c r="K382" s="24"/>
      <c r="L382" s="24"/>
      <c r="M382" s="70"/>
      <c r="N382" s="24"/>
      <c r="O382" s="24"/>
      <c r="P382" s="70"/>
      <c r="Q382" s="24"/>
      <c r="R382" s="24"/>
      <c r="S382" s="68"/>
    </row>
    <row r="384" spans="1:19" s="2" customFormat="1" ht="11.25">
      <c r="A384" s="24"/>
      <c r="B384" s="24"/>
      <c r="C384" s="24"/>
      <c r="D384" s="70"/>
      <c r="E384" s="24"/>
      <c r="F384" s="24"/>
      <c r="G384" s="64"/>
      <c r="H384" s="24"/>
      <c r="I384" s="24"/>
      <c r="J384" s="70"/>
      <c r="K384" s="24"/>
      <c r="L384" s="24"/>
      <c r="M384" s="70"/>
      <c r="N384" s="24"/>
      <c r="O384" s="24"/>
      <c r="P384" s="70"/>
      <c r="Q384" s="24"/>
      <c r="R384" s="24"/>
      <c r="S384" s="70"/>
    </row>
    <row r="386" spans="1:19" s="5" customFormat="1" ht="20.25">
      <c r="A386" s="342"/>
      <c r="B386" s="343"/>
      <c r="C386" s="343"/>
      <c r="D386" s="343"/>
      <c r="E386" s="343"/>
      <c r="F386" s="343"/>
      <c r="G386" s="343"/>
      <c r="H386" s="343"/>
      <c r="I386" s="343"/>
      <c r="J386" s="343"/>
      <c r="K386" s="343"/>
      <c r="L386" s="343"/>
      <c r="M386" s="343"/>
      <c r="N386" s="343"/>
      <c r="O386" s="343"/>
      <c r="P386" s="343"/>
      <c r="Q386" s="343"/>
      <c r="R386" s="343"/>
      <c r="S386" s="343"/>
    </row>
    <row r="388" spans="1:19" s="2" customFormat="1" ht="11.25">
      <c r="A388" s="24"/>
      <c r="B388" s="24"/>
      <c r="C388" s="24"/>
      <c r="D388" s="70"/>
      <c r="E388" s="24"/>
      <c r="F388" s="24"/>
      <c r="G388" s="64"/>
      <c r="H388" s="24"/>
      <c r="I388" s="24"/>
      <c r="J388" s="70"/>
      <c r="K388" s="24"/>
      <c r="L388" s="24"/>
      <c r="M388" s="70"/>
      <c r="N388" s="24"/>
      <c r="O388" s="24"/>
      <c r="P388" s="70"/>
      <c r="Q388" s="24"/>
      <c r="R388" s="24"/>
      <c r="S388" s="70"/>
    </row>
    <row r="389" spans="1:19" s="3" customFormat="1" ht="12" thickBot="1">
      <c r="A389" s="16"/>
      <c r="B389" s="16"/>
      <c r="C389" s="16"/>
      <c r="D389" s="71"/>
      <c r="E389" s="16"/>
      <c r="F389" s="16"/>
      <c r="G389" s="65"/>
      <c r="H389" s="16"/>
      <c r="I389" s="16"/>
      <c r="J389" s="71"/>
      <c r="K389" s="16"/>
      <c r="L389" s="16"/>
      <c r="M389" s="71"/>
      <c r="N389" s="16"/>
      <c r="O389" s="16"/>
      <c r="P389" s="71"/>
      <c r="Q389" s="16"/>
      <c r="R389" s="16"/>
      <c r="S389" s="74"/>
    </row>
    <row r="390" spans="1:19" s="4" customFormat="1" ht="11.25">
      <c r="A390" s="22"/>
      <c r="B390" s="22"/>
      <c r="C390" s="22"/>
      <c r="D390" s="67"/>
      <c r="E390" s="22"/>
      <c r="F390" s="22"/>
      <c r="G390" s="61"/>
      <c r="H390" s="22"/>
      <c r="I390" s="22"/>
      <c r="J390" s="67"/>
      <c r="K390" s="22"/>
      <c r="L390" s="22"/>
      <c r="M390" s="67"/>
      <c r="N390" s="22"/>
      <c r="O390" s="22"/>
      <c r="P390" s="67"/>
      <c r="Q390" s="20"/>
      <c r="R390" s="20"/>
      <c r="S390" s="68"/>
    </row>
    <row r="391" spans="4:19" ht="11.25">
      <c r="D391" s="67"/>
      <c r="G391" s="61"/>
      <c r="J391" s="67"/>
      <c r="S391" s="68"/>
    </row>
    <row r="392" spans="4:19" ht="11.25">
      <c r="D392" s="67"/>
      <c r="G392" s="61"/>
      <c r="J392" s="67"/>
      <c r="S392" s="68"/>
    </row>
    <row r="393" spans="4:19" ht="11.25">
      <c r="D393" s="67"/>
      <c r="G393" s="61"/>
      <c r="J393" s="67"/>
      <c r="S393" s="68"/>
    </row>
    <row r="394" spans="4:19" ht="11.25">
      <c r="D394" s="67"/>
      <c r="G394" s="61"/>
      <c r="J394" s="67"/>
      <c r="S394" s="68"/>
    </row>
    <row r="395" spans="4:19" ht="11.25">
      <c r="D395" s="67"/>
      <c r="G395" s="61"/>
      <c r="J395" s="67"/>
      <c r="S395" s="68"/>
    </row>
    <row r="396" spans="4:19" ht="11.25">
      <c r="D396" s="67"/>
      <c r="G396" s="61"/>
      <c r="J396" s="67"/>
      <c r="S396" s="68"/>
    </row>
    <row r="397" spans="4:19" ht="11.25">
      <c r="D397" s="67"/>
      <c r="G397" s="61"/>
      <c r="J397" s="67"/>
      <c r="S397" s="68"/>
    </row>
    <row r="398" spans="4:19" ht="11.25">
      <c r="D398" s="67"/>
      <c r="G398" s="61"/>
      <c r="J398" s="67"/>
      <c r="S398" s="68"/>
    </row>
    <row r="399" spans="4:19" ht="11.25">
      <c r="D399" s="67"/>
      <c r="G399" s="61"/>
      <c r="J399" s="67"/>
      <c r="S399" s="68"/>
    </row>
    <row r="400" spans="4:19" ht="11.25">
      <c r="D400" s="67"/>
      <c r="G400" s="61"/>
      <c r="J400" s="67"/>
      <c r="S400" s="68"/>
    </row>
    <row r="401" spans="4:19" ht="11.25">
      <c r="D401" s="67"/>
      <c r="G401" s="61"/>
      <c r="J401" s="67"/>
      <c r="S401" s="68"/>
    </row>
    <row r="402" spans="4:19" ht="11.25">
      <c r="D402" s="67"/>
      <c r="G402" s="61"/>
      <c r="J402" s="67"/>
      <c r="S402" s="68"/>
    </row>
    <row r="403" spans="4:19" ht="11.25">
      <c r="D403" s="67"/>
      <c r="G403" s="61"/>
      <c r="J403" s="67"/>
      <c r="S403" s="68"/>
    </row>
    <row r="404" spans="4:19" ht="11.25">
      <c r="D404" s="67"/>
      <c r="G404" s="61"/>
      <c r="J404" s="67"/>
      <c r="S404" s="68"/>
    </row>
    <row r="405" spans="4:19" ht="11.25">
      <c r="D405" s="67"/>
      <c r="G405" s="61"/>
      <c r="J405" s="67"/>
      <c r="S405" s="68"/>
    </row>
    <row r="406" spans="4:19" ht="11.25">
      <c r="D406" s="67"/>
      <c r="G406" s="61"/>
      <c r="J406" s="67"/>
      <c r="S406" s="68"/>
    </row>
    <row r="407" spans="1:19" s="2" customFormat="1" ht="11.25">
      <c r="A407" s="24"/>
      <c r="B407" s="24"/>
      <c r="C407" s="24"/>
      <c r="D407" s="68"/>
      <c r="E407" s="24"/>
      <c r="F407" s="24"/>
      <c r="G407" s="62"/>
      <c r="H407" s="24"/>
      <c r="I407" s="24"/>
      <c r="J407" s="68"/>
      <c r="K407" s="24"/>
      <c r="L407" s="24"/>
      <c r="M407" s="70"/>
      <c r="N407" s="24"/>
      <c r="O407" s="24"/>
      <c r="P407" s="70"/>
      <c r="Q407" s="24"/>
      <c r="R407" s="24"/>
      <c r="S407" s="68"/>
    </row>
    <row r="408" spans="10:19" ht="11.25">
      <c r="J408" s="68"/>
      <c r="S408" s="68"/>
    </row>
    <row r="409" spans="10:19" ht="11.25">
      <c r="J409" s="68"/>
      <c r="S409" s="68"/>
    </row>
    <row r="410" spans="10:19" ht="11.25">
      <c r="J410" s="68"/>
      <c r="S410" s="68"/>
    </row>
    <row r="411" spans="10:19" ht="11.25">
      <c r="J411" s="68"/>
      <c r="S411" s="68"/>
    </row>
    <row r="412" spans="10:19" ht="11.25">
      <c r="J412" s="68"/>
      <c r="S412" s="68"/>
    </row>
    <row r="413" spans="10:19" ht="11.25">
      <c r="J413" s="68"/>
      <c r="S413" s="68"/>
    </row>
    <row r="414" spans="10:19" ht="11.25">
      <c r="J414" s="68"/>
      <c r="S414" s="68"/>
    </row>
    <row r="415" spans="10:19" ht="11.25">
      <c r="J415" s="68"/>
      <c r="S415" s="68"/>
    </row>
    <row r="416" spans="1:19" s="2" customFormat="1" ht="11.25">
      <c r="A416" s="24"/>
      <c r="B416" s="24"/>
      <c r="C416" s="24"/>
      <c r="D416" s="70"/>
      <c r="E416" s="24"/>
      <c r="F416" s="24"/>
      <c r="G416" s="64"/>
      <c r="H416" s="24"/>
      <c r="I416" s="24"/>
      <c r="J416" s="68"/>
      <c r="K416" s="24"/>
      <c r="L416" s="24"/>
      <c r="M416" s="70"/>
      <c r="N416" s="24"/>
      <c r="O416" s="24"/>
      <c r="P416" s="70"/>
      <c r="Q416" s="24"/>
      <c r="R416" s="24"/>
      <c r="S416" s="68"/>
    </row>
    <row r="420" spans="1:19" s="2" customFormat="1" ht="11.25">
      <c r="A420" s="24"/>
      <c r="B420" s="24"/>
      <c r="C420" s="24"/>
      <c r="D420" s="70"/>
      <c r="E420" s="24"/>
      <c r="F420" s="24"/>
      <c r="G420" s="64"/>
      <c r="H420" s="24"/>
      <c r="I420" s="24"/>
      <c r="J420" s="70"/>
      <c r="K420" s="24"/>
      <c r="L420" s="24"/>
      <c r="M420" s="70"/>
      <c r="N420" s="24"/>
      <c r="O420" s="24"/>
      <c r="P420" s="70"/>
      <c r="Q420" s="24"/>
      <c r="R420" s="24"/>
      <c r="S420" s="70"/>
    </row>
    <row r="427" spans="1:19" s="2" customFormat="1" ht="11.25">
      <c r="A427" s="24"/>
      <c r="B427" s="24"/>
      <c r="C427" s="24"/>
      <c r="D427" s="70"/>
      <c r="E427" s="24"/>
      <c r="F427" s="24"/>
      <c r="G427" s="64"/>
      <c r="H427" s="24"/>
      <c r="I427" s="24"/>
      <c r="J427" s="70"/>
      <c r="K427" s="24"/>
      <c r="L427" s="24"/>
      <c r="M427" s="70"/>
      <c r="N427" s="24"/>
      <c r="O427" s="24"/>
      <c r="P427" s="70"/>
      <c r="Q427" s="24"/>
      <c r="R427" s="24"/>
      <c r="S427" s="70"/>
    </row>
  </sheetData>
  <sheetProtection/>
  <mergeCells count="53">
    <mergeCell ref="H208:J208"/>
    <mergeCell ref="N75:P75"/>
    <mergeCell ref="Q75:S75"/>
    <mergeCell ref="H6:P27"/>
    <mergeCell ref="A161:S161"/>
    <mergeCell ref="Q119:S119"/>
    <mergeCell ref="A1:S1"/>
    <mergeCell ref="A73:S73"/>
    <mergeCell ref="A117:S117"/>
    <mergeCell ref="B75:D75"/>
    <mergeCell ref="E75:G75"/>
    <mergeCell ref="H75:J75"/>
    <mergeCell ref="K75:M75"/>
    <mergeCell ref="A386:S386"/>
    <mergeCell ref="B3:D3"/>
    <mergeCell ref="E3:G3"/>
    <mergeCell ref="H3:J3"/>
    <mergeCell ref="K3:M3"/>
    <mergeCell ref="N3:P3"/>
    <mergeCell ref="Q3:S3"/>
    <mergeCell ref="N163:P163"/>
    <mergeCell ref="A206:S206"/>
    <mergeCell ref="A296:S296"/>
    <mergeCell ref="A341:S341"/>
    <mergeCell ref="K208:M208"/>
    <mergeCell ref="A251:S251"/>
    <mergeCell ref="B253:D253"/>
    <mergeCell ref="E253:G253"/>
    <mergeCell ref="Q253:S253"/>
    <mergeCell ref="E208:G208"/>
    <mergeCell ref="K253:M253"/>
    <mergeCell ref="H253:J253"/>
    <mergeCell ref="N208:P208"/>
    <mergeCell ref="N253:P253"/>
    <mergeCell ref="B163:D163"/>
    <mergeCell ref="B208:D208"/>
    <mergeCell ref="A36:S36"/>
    <mergeCell ref="Q208:S208"/>
    <mergeCell ref="N119:P119"/>
    <mergeCell ref="B119:D119"/>
    <mergeCell ref="E119:G119"/>
    <mergeCell ref="H119:J119"/>
    <mergeCell ref="A39:S39"/>
    <mergeCell ref="E163:G163"/>
    <mergeCell ref="A2:S2"/>
    <mergeCell ref="A5:S5"/>
    <mergeCell ref="A28:S28"/>
    <mergeCell ref="B29:G35"/>
    <mergeCell ref="N37:P38"/>
    <mergeCell ref="K119:M119"/>
    <mergeCell ref="K163:M163"/>
    <mergeCell ref="Q163:S163"/>
    <mergeCell ref="H163:J163"/>
  </mergeCells>
  <printOptions horizontalCentered="1"/>
  <pageMargins left="0.3937007874015748" right="0.3937007874015748" top="0.5905511811023623" bottom="0.5905511811023623" header="0" footer="0.3937007874015748"/>
  <pageSetup horizontalDpi="300" verticalDpi="300" orientation="landscape" paperSize="9" scale="80" r:id="rId1"/>
  <headerFooter alignWithMargins="0">
    <oddFooter>&amp;C&amp;"Times New Roman,Normal"Delegación Diocesana de Enseñanza / SIGÜENZA-GUADALAJARA &amp;R&amp;"Times New Roman,Normal"Estadísticas. Curso 2008-09</oddFooter>
  </headerFooter>
  <rowBreaks count="2" manualBreakCount="2">
    <brk id="65" max="18" man="1"/>
    <brk id="152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T21"/>
  <sheetViews>
    <sheetView zoomScale="75" zoomScaleNormal="75" zoomScalePageLayoutView="0" workbookViewId="0" topLeftCell="A4">
      <selection activeCell="A8" sqref="A8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7.7109375" style="21" bestFit="1" customWidth="1"/>
    <col min="5" max="6" width="5.7109375" style="20" customWidth="1"/>
    <col min="7" max="7" width="8.140625" style="20" bestFit="1" customWidth="1"/>
    <col min="8" max="9" width="5.7109375" style="20" customWidth="1"/>
    <col min="10" max="10" width="9.140625" style="20" bestFit="1" customWidth="1"/>
    <col min="11" max="12" width="5.7109375" style="20" customWidth="1"/>
    <col min="13" max="13" width="9.140625" style="20" bestFit="1" customWidth="1"/>
    <col min="14" max="15" width="5.7109375" style="20" customWidth="1"/>
    <col min="16" max="16" width="9.140625" style="20" bestFit="1" customWidth="1"/>
    <col min="17" max="18" width="5.7109375" style="20" customWidth="1"/>
    <col min="19" max="19" width="9.140625" style="27" bestFit="1" customWidth="1"/>
    <col min="20" max="16384" width="11.421875" style="1" customWidth="1"/>
  </cols>
  <sheetData>
    <row r="1" spans="1:19" s="5" customFormat="1" ht="21.75" thickBot="1" thickTop="1">
      <c r="A1" s="347" t="s">
        <v>194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33" t="s">
        <v>6</v>
      </c>
      <c r="H4" s="29" t="s">
        <v>4</v>
      </c>
      <c r="I4" s="30" t="s">
        <v>5</v>
      </c>
      <c r="J4" s="34" t="s">
        <v>6</v>
      </c>
      <c r="K4" s="32" t="s">
        <v>4</v>
      </c>
      <c r="L4" s="30" t="s">
        <v>5</v>
      </c>
      <c r="M4" s="33" t="s">
        <v>6</v>
      </c>
      <c r="N4" s="29" t="s">
        <v>4</v>
      </c>
      <c r="O4" s="30" t="s">
        <v>5</v>
      </c>
      <c r="P4" s="34" t="s">
        <v>6</v>
      </c>
      <c r="Q4" s="32" t="s">
        <v>4</v>
      </c>
      <c r="R4" s="30" t="s">
        <v>5</v>
      </c>
      <c r="S4" s="53" t="s">
        <v>6</v>
      </c>
      <c r="T4" s="14"/>
    </row>
    <row r="5" spans="1:20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s="4" customFormat="1" ht="12.75" customHeight="1">
      <c r="A6" s="36" t="s">
        <v>184</v>
      </c>
      <c r="B6" s="17">
        <v>77</v>
      </c>
      <c r="C6" s="18">
        <v>61</v>
      </c>
      <c r="D6" s="164">
        <f>(C6/B6)</f>
        <v>0.7922077922077922</v>
      </c>
      <c r="E6" s="39">
        <v>158</v>
      </c>
      <c r="F6" s="18">
        <v>112</v>
      </c>
      <c r="G6" s="180">
        <f aca="true" t="shared" si="0" ref="G6:G15">(F6/E6)</f>
        <v>0.7088607594936709</v>
      </c>
      <c r="H6" s="333"/>
      <c r="I6" s="334"/>
      <c r="J6" s="334"/>
      <c r="K6" s="334"/>
      <c r="L6" s="334"/>
      <c r="M6" s="334"/>
      <c r="N6" s="334"/>
      <c r="O6" s="334"/>
      <c r="P6" s="335"/>
      <c r="Q6" s="54">
        <f>SUM(B6,E6)</f>
        <v>235</v>
      </c>
      <c r="R6" s="43">
        <f>SUM(C6,F6)</f>
        <v>173</v>
      </c>
      <c r="S6" s="181">
        <f aca="true" t="shared" si="1" ref="S6:S15">(R6/Q6)</f>
        <v>0.7361702127659574</v>
      </c>
      <c r="T6" s="13"/>
    </row>
    <row r="7" spans="1:20" ht="12.75" customHeight="1">
      <c r="A7" s="37" t="s">
        <v>130</v>
      </c>
      <c r="B7" s="19">
        <v>45</v>
      </c>
      <c r="C7" s="20">
        <v>29</v>
      </c>
      <c r="D7" s="170">
        <f aca="true" t="shared" si="2" ref="D7:D15">(C7/B7)</f>
        <v>0.6444444444444445</v>
      </c>
      <c r="E7" s="40">
        <v>98</v>
      </c>
      <c r="F7" s="20">
        <v>61</v>
      </c>
      <c r="G7" s="169">
        <f t="shared" si="0"/>
        <v>0.6224489795918368</v>
      </c>
      <c r="H7" s="336"/>
      <c r="I7" s="337"/>
      <c r="J7" s="337"/>
      <c r="K7" s="337"/>
      <c r="L7" s="337"/>
      <c r="M7" s="337"/>
      <c r="N7" s="337"/>
      <c r="O7" s="337"/>
      <c r="P7" s="338"/>
      <c r="Q7" s="55">
        <f aca="true" t="shared" si="3" ref="Q7:Q14">SUM(B7,E7)</f>
        <v>143</v>
      </c>
      <c r="R7" s="45">
        <f aca="true" t="shared" si="4" ref="R7:R14">SUM(C7,F7)</f>
        <v>90</v>
      </c>
      <c r="S7" s="186">
        <f t="shared" si="1"/>
        <v>0.6293706293706294</v>
      </c>
      <c r="T7" s="10"/>
    </row>
    <row r="8" spans="1:20" ht="12.75" customHeight="1">
      <c r="A8" s="37" t="s">
        <v>136</v>
      </c>
      <c r="B8" s="19"/>
      <c r="D8" s="170" t="e">
        <f t="shared" si="2"/>
        <v>#DIV/0!</v>
      </c>
      <c r="E8" s="40"/>
      <c r="G8" s="169" t="e">
        <f t="shared" si="0"/>
        <v>#DIV/0!</v>
      </c>
      <c r="H8" s="336"/>
      <c r="I8" s="337"/>
      <c r="J8" s="337"/>
      <c r="K8" s="337"/>
      <c r="L8" s="337"/>
      <c r="M8" s="337"/>
      <c r="N8" s="337"/>
      <c r="O8" s="337"/>
      <c r="P8" s="338"/>
      <c r="Q8" s="55">
        <f t="shared" si="3"/>
        <v>0</v>
      </c>
      <c r="R8" s="45">
        <f t="shared" si="4"/>
        <v>0</v>
      </c>
      <c r="S8" s="186" t="e">
        <f t="shared" si="1"/>
        <v>#DIV/0!</v>
      </c>
      <c r="T8" s="10"/>
    </row>
    <row r="9" spans="1:20" ht="12.75" customHeight="1">
      <c r="A9" s="37" t="s">
        <v>169</v>
      </c>
      <c r="B9" s="19">
        <v>20</v>
      </c>
      <c r="C9" s="20">
        <v>12</v>
      </c>
      <c r="D9" s="170">
        <f t="shared" si="2"/>
        <v>0.6</v>
      </c>
      <c r="E9" s="40">
        <v>29</v>
      </c>
      <c r="F9" s="20">
        <v>28</v>
      </c>
      <c r="G9" s="169">
        <f t="shared" si="0"/>
        <v>0.9655172413793104</v>
      </c>
      <c r="H9" s="336"/>
      <c r="I9" s="337"/>
      <c r="J9" s="337"/>
      <c r="K9" s="337"/>
      <c r="L9" s="337"/>
      <c r="M9" s="337"/>
      <c r="N9" s="337"/>
      <c r="O9" s="337"/>
      <c r="P9" s="338"/>
      <c r="Q9" s="55">
        <f t="shared" si="3"/>
        <v>49</v>
      </c>
      <c r="R9" s="45">
        <f t="shared" si="4"/>
        <v>40</v>
      </c>
      <c r="S9" s="186">
        <f t="shared" si="1"/>
        <v>0.8163265306122449</v>
      </c>
      <c r="T9" s="10"/>
    </row>
    <row r="10" spans="1:20" ht="12.75" customHeight="1">
      <c r="A10" s="37" t="s">
        <v>170</v>
      </c>
      <c r="B10" s="19">
        <v>6</v>
      </c>
      <c r="C10" s="20">
        <v>5</v>
      </c>
      <c r="D10" s="170">
        <f t="shared" si="2"/>
        <v>0.8333333333333334</v>
      </c>
      <c r="E10" s="40">
        <v>9</v>
      </c>
      <c r="F10" s="20">
        <v>6</v>
      </c>
      <c r="G10" s="169">
        <f t="shared" si="0"/>
        <v>0.6666666666666666</v>
      </c>
      <c r="H10" s="336"/>
      <c r="I10" s="337"/>
      <c r="J10" s="337"/>
      <c r="K10" s="337"/>
      <c r="L10" s="337"/>
      <c r="M10" s="337"/>
      <c r="N10" s="337"/>
      <c r="O10" s="337"/>
      <c r="P10" s="338"/>
      <c r="Q10" s="55">
        <f t="shared" si="3"/>
        <v>15</v>
      </c>
      <c r="R10" s="45">
        <f t="shared" si="4"/>
        <v>11</v>
      </c>
      <c r="S10" s="186">
        <f t="shared" si="1"/>
        <v>0.7333333333333333</v>
      </c>
      <c r="T10" s="10"/>
    </row>
    <row r="11" spans="1:20" ht="12.75" customHeight="1">
      <c r="A11" s="37" t="s">
        <v>171</v>
      </c>
      <c r="B11" s="19">
        <v>7</v>
      </c>
      <c r="C11" s="20">
        <v>7</v>
      </c>
      <c r="D11" s="170">
        <f t="shared" si="2"/>
        <v>1</v>
      </c>
      <c r="E11" s="40">
        <v>7</v>
      </c>
      <c r="F11" s="20">
        <v>4</v>
      </c>
      <c r="G11" s="169">
        <f t="shared" si="0"/>
        <v>0.5714285714285714</v>
      </c>
      <c r="H11" s="336"/>
      <c r="I11" s="337"/>
      <c r="J11" s="337"/>
      <c r="K11" s="337"/>
      <c r="L11" s="337"/>
      <c r="M11" s="337"/>
      <c r="N11" s="337"/>
      <c r="O11" s="337"/>
      <c r="P11" s="338"/>
      <c r="Q11" s="55">
        <f>SUM(B11,E11)</f>
        <v>14</v>
      </c>
      <c r="R11" s="45">
        <f t="shared" si="4"/>
        <v>11</v>
      </c>
      <c r="S11" s="186">
        <f t="shared" si="1"/>
        <v>0.7857142857142857</v>
      </c>
      <c r="T11" s="10"/>
    </row>
    <row r="12" spans="1:20" ht="12.75" customHeight="1">
      <c r="A12" s="37" t="s">
        <v>173</v>
      </c>
      <c r="B12" s="19">
        <v>47</v>
      </c>
      <c r="C12" s="20">
        <v>41</v>
      </c>
      <c r="D12" s="170">
        <f>C12/B12</f>
        <v>0.8723404255319149</v>
      </c>
      <c r="E12" s="40">
        <v>73</v>
      </c>
      <c r="F12" s="20">
        <v>66</v>
      </c>
      <c r="G12" s="169">
        <f>F12/E12</f>
        <v>0.9041095890410958</v>
      </c>
      <c r="H12" s="336"/>
      <c r="I12" s="337"/>
      <c r="J12" s="337"/>
      <c r="K12" s="337"/>
      <c r="L12" s="337"/>
      <c r="M12" s="337"/>
      <c r="N12" s="337"/>
      <c r="O12" s="337"/>
      <c r="P12" s="338"/>
      <c r="Q12" s="55">
        <f>SUM(B12,E12)</f>
        <v>120</v>
      </c>
      <c r="R12" s="45">
        <f t="shared" si="4"/>
        <v>107</v>
      </c>
      <c r="S12" s="186">
        <f t="shared" si="1"/>
        <v>0.8916666666666667</v>
      </c>
      <c r="T12" s="10"/>
    </row>
    <row r="13" spans="1:20" ht="12.75" customHeight="1">
      <c r="A13" s="37" t="s">
        <v>138</v>
      </c>
      <c r="B13" s="19">
        <v>90</v>
      </c>
      <c r="C13" s="20">
        <v>71</v>
      </c>
      <c r="D13" s="170">
        <f t="shared" si="2"/>
        <v>0.7888888888888889</v>
      </c>
      <c r="E13" s="40"/>
      <c r="G13" s="169" t="e">
        <f t="shared" si="0"/>
        <v>#DIV/0!</v>
      </c>
      <c r="H13" s="336"/>
      <c r="I13" s="337"/>
      <c r="J13" s="337"/>
      <c r="K13" s="337"/>
      <c r="L13" s="337"/>
      <c r="M13" s="337"/>
      <c r="N13" s="337"/>
      <c r="O13" s="337"/>
      <c r="P13" s="338"/>
      <c r="Q13" s="55">
        <f t="shared" si="3"/>
        <v>90</v>
      </c>
      <c r="R13" s="45">
        <f t="shared" si="4"/>
        <v>71</v>
      </c>
      <c r="S13" s="186">
        <f t="shared" si="1"/>
        <v>0.7888888888888889</v>
      </c>
      <c r="T13" s="10"/>
    </row>
    <row r="14" spans="1:20" ht="12.75" customHeight="1">
      <c r="A14" s="37" t="s">
        <v>137</v>
      </c>
      <c r="B14" s="19">
        <v>113</v>
      </c>
      <c r="C14" s="20">
        <v>84</v>
      </c>
      <c r="D14" s="170">
        <f t="shared" si="2"/>
        <v>0.7433628318584071</v>
      </c>
      <c r="E14" s="40">
        <v>249</v>
      </c>
      <c r="F14" s="20">
        <v>209</v>
      </c>
      <c r="G14" s="169">
        <f t="shared" si="0"/>
        <v>0.8393574297188755</v>
      </c>
      <c r="H14" s="336"/>
      <c r="I14" s="337"/>
      <c r="J14" s="337"/>
      <c r="K14" s="337"/>
      <c r="L14" s="337"/>
      <c r="M14" s="337"/>
      <c r="N14" s="337"/>
      <c r="O14" s="337"/>
      <c r="P14" s="338"/>
      <c r="Q14" s="55">
        <f t="shared" si="3"/>
        <v>362</v>
      </c>
      <c r="R14" s="45">
        <f t="shared" si="4"/>
        <v>293</v>
      </c>
      <c r="S14" s="186">
        <f t="shared" si="1"/>
        <v>0.8093922651933702</v>
      </c>
      <c r="T14" s="10"/>
    </row>
    <row r="15" spans="1:20" s="2" customFormat="1" ht="12.75" customHeight="1" thickBot="1">
      <c r="A15" s="38" t="s">
        <v>20</v>
      </c>
      <c r="B15" s="105">
        <f>SUM(B6:B14)</f>
        <v>405</v>
      </c>
      <c r="C15" s="106">
        <f>SUM(C6:C14)</f>
        <v>310</v>
      </c>
      <c r="D15" s="166">
        <f t="shared" si="2"/>
        <v>0.7654320987654321</v>
      </c>
      <c r="E15" s="107">
        <f>SUM(E6:E14)</f>
        <v>623</v>
      </c>
      <c r="F15" s="106">
        <f>SUM(F6:F14)</f>
        <v>486</v>
      </c>
      <c r="G15" s="183">
        <f t="shared" si="0"/>
        <v>0.7800963081861958</v>
      </c>
      <c r="H15" s="339"/>
      <c r="I15" s="340"/>
      <c r="J15" s="340"/>
      <c r="K15" s="340"/>
      <c r="L15" s="340"/>
      <c r="M15" s="340"/>
      <c r="N15" s="340"/>
      <c r="O15" s="340"/>
      <c r="P15" s="341"/>
      <c r="Q15" s="155">
        <f>SUM(Q6:Q14)</f>
        <v>1028</v>
      </c>
      <c r="R15" s="99">
        <f>SUM(R6:R14)</f>
        <v>796</v>
      </c>
      <c r="S15" s="166">
        <f t="shared" si="1"/>
        <v>0.77431906614786</v>
      </c>
      <c r="T15" s="9"/>
    </row>
    <row r="16" spans="1:20" ht="19.5" customHeight="1" thickBo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10"/>
    </row>
    <row r="17" spans="1:20" ht="12.75" customHeight="1" thickBot="1">
      <c r="A17" s="36" t="s">
        <v>129</v>
      </c>
      <c r="B17" s="333"/>
      <c r="C17" s="334"/>
      <c r="D17" s="334"/>
      <c r="E17" s="334"/>
      <c r="F17" s="334"/>
      <c r="G17" s="335"/>
      <c r="H17" s="39"/>
      <c r="I17" s="18"/>
      <c r="J17" s="192" t="e">
        <f>(I17/H17)</f>
        <v>#DIV/0!</v>
      </c>
      <c r="K17" s="17"/>
      <c r="L17" s="18"/>
      <c r="M17" s="181" t="e">
        <f>(L17/K17)</f>
        <v>#DIV/0!</v>
      </c>
      <c r="N17" s="39"/>
      <c r="O17" s="18"/>
      <c r="P17" s="192" t="e">
        <f>(O17/N17)</f>
        <v>#DIV/0!</v>
      </c>
      <c r="Q17" s="17">
        <f>SUM(H17,K17,N17)</f>
        <v>0</v>
      </c>
      <c r="R17" s="18">
        <f>SUM(I17,L17,O17)</f>
        <v>0</v>
      </c>
      <c r="S17" s="181" t="e">
        <f>(R17/Q17)</f>
        <v>#DIV/0!</v>
      </c>
      <c r="T17" s="10"/>
    </row>
    <row r="18" spans="1:20" ht="12.75" customHeight="1">
      <c r="A18" s="36" t="s">
        <v>176</v>
      </c>
      <c r="B18" s="336"/>
      <c r="C18" s="337"/>
      <c r="D18" s="337"/>
      <c r="E18" s="337"/>
      <c r="F18" s="337"/>
      <c r="G18" s="338"/>
      <c r="H18" s="39">
        <v>189</v>
      </c>
      <c r="I18" s="18">
        <v>74</v>
      </c>
      <c r="J18" s="192">
        <f>(I18/H18)</f>
        <v>0.3915343915343915</v>
      </c>
      <c r="K18" s="17">
        <v>122</v>
      </c>
      <c r="L18" s="18">
        <v>57</v>
      </c>
      <c r="M18" s="181">
        <f>(L18/K18)</f>
        <v>0.4672131147540984</v>
      </c>
      <c r="N18" s="39">
        <v>49</v>
      </c>
      <c r="O18" s="18">
        <v>10</v>
      </c>
      <c r="P18" s="192">
        <f>(O18/N18)</f>
        <v>0.20408163265306123</v>
      </c>
      <c r="Q18" s="17">
        <f>SUM(H18,K18,N18)</f>
        <v>360</v>
      </c>
      <c r="R18" s="18">
        <f>SUM(I18,L18,O18)</f>
        <v>141</v>
      </c>
      <c r="S18" s="181">
        <f>(R18/Q18)</f>
        <v>0.39166666666666666</v>
      </c>
      <c r="T18" s="10"/>
    </row>
    <row r="19" spans="1:20" s="2" customFormat="1" ht="12.75" customHeight="1" thickBot="1">
      <c r="A19" s="38" t="s">
        <v>23</v>
      </c>
      <c r="B19" s="339"/>
      <c r="C19" s="340"/>
      <c r="D19" s="340"/>
      <c r="E19" s="340"/>
      <c r="F19" s="340"/>
      <c r="G19" s="341"/>
      <c r="H19" s="107">
        <f>SUM(H17:H18)</f>
        <v>189</v>
      </c>
      <c r="I19" s="106">
        <f>SUM(I17:I18)</f>
        <v>74</v>
      </c>
      <c r="J19" s="183">
        <f>(I19/H19)</f>
        <v>0.3915343915343915</v>
      </c>
      <c r="K19" s="105">
        <f>SUM(K17:K18)</f>
        <v>122</v>
      </c>
      <c r="L19" s="106">
        <f>SUM(L17:L18)</f>
        <v>57</v>
      </c>
      <c r="M19" s="167">
        <f>(L19/K19)</f>
        <v>0.4672131147540984</v>
      </c>
      <c r="N19" s="107">
        <f>SUM(N17:N18)</f>
        <v>49</v>
      </c>
      <c r="O19" s="106">
        <f>SUM(O17:O18)</f>
        <v>10</v>
      </c>
      <c r="P19" s="188">
        <f>(O19/N19)</f>
        <v>0.20408163265306123</v>
      </c>
      <c r="Q19" s="105">
        <f>SUM(Q17:Q18)</f>
        <v>360</v>
      </c>
      <c r="R19" s="106">
        <f>SUM(R17:R18)</f>
        <v>141</v>
      </c>
      <c r="S19" s="166">
        <f>(R19/Q19)</f>
        <v>0.39166666666666666</v>
      </c>
      <c r="T19" s="9"/>
    </row>
    <row r="20" spans="1:20" ht="30" customHeight="1" thickBo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10"/>
    </row>
    <row r="21" spans="1:20" s="2" customFormat="1" ht="12.75" customHeight="1" thickBot="1">
      <c r="A21" s="48" t="s">
        <v>25</v>
      </c>
      <c r="B21" s="141">
        <f>(B15)</f>
        <v>405</v>
      </c>
      <c r="C21" s="128">
        <f>(C15)</f>
        <v>310</v>
      </c>
      <c r="D21" s="142">
        <f>(C21/B21)</f>
        <v>0.7654320987654321</v>
      </c>
      <c r="E21" s="143">
        <f>(E15)</f>
        <v>623</v>
      </c>
      <c r="F21" s="128">
        <f>F15</f>
        <v>486</v>
      </c>
      <c r="G21" s="146">
        <f>(F21/E21)</f>
        <v>0.7800963081861958</v>
      </c>
      <c r="H21" s="141">
        <f>(H19)</f>
        <v>189</v>
      </c>
      <c r="I21" s="128">
        <f>(I19)</f>
        <v>74</v>
      </c>
      <c r="J21" s="142">
        <f>(I21/H21)</f>
        <v>0.3915343915343915</v>
      </c>
      <c r="K21" s="143">
        <f>(K19)</f>
        <v>122</v>
      </c>
      <c r="L21" s="128">
        <f>(L19)</f>
        <v>57</v>
      </c>
      <c r="M21" s="146">
        <f>(L21/K21)</f>
        <v>0.4672131147540984</v>
      </c>
      <c r="N21" s="141">
        <f>(N19)</f>
        <v>49</v>
      </c>
      <c r="O21" s="128">
        <f>O19</f>
        <v>10</v>
      </c>
      <c r="P21" s="142">
        <f>(O21/N21)</f>
        <v>0.20408163265306123</v>
      </c>
      <c r="Q21" s="178">
        <f>(Q15)+(Q19)</f>
        <v>1388</v>
      </c>
      <c r="R21" s="125">
        <f>(R15)+(R19)</f>
        <v>937</v>
      </c>
      <c r="S21" s="142">
        <f>(R21/Q21)</f>
        <v>0.6750720461095101</v>
      </c>
      <c r="T21" s="9"/>
    </row>
  </sheetData>
  <sheetProtection/>
  <mergeCells count="13">
    <mergeCell ref="B3:D3"/>
    <mergeCell ref="E3:G3"/>
    <mergeCell ref="H3:J3"/>
    <mergeCell ref="H6:P15"/>
    <mergeCell ref="A1:S1"/>
    <mergeCell ref="B17:G19"/>
    <mergeCell ref="A20:S20"/>
    <mergeCell ref="A16:S16"/>
    <mergeCell ref="K3:M3"/>
    <mergeCell ref="N3:P3"/>
    <mergeCell ref="Q3:S3"/>
    <mergeCell ref="A5:S5"/>
    <mergeCell ref="A2:S2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90" r:id="rId1"/>
  <headerFooter alignWithMargins="0">
    <oddFooter>&amp;C&amp;"Times New Roman,Normal"Delegación Diocesana de Enseñanza / SIGÜENZA-GUADALAJARA&amp;R&amp;"Times New Roman,Normal"Estadísticas. Curso 2004-05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75" zoomScaleNormal="75" zoomScaleSheetLayoutView="75" zoomScalePageLayoutView="0" workbookViewId="0" topLeftCell="F1">
      <pane ySplit="2" topLeftCell="BM17" activePane="bottomLeft" state="frozen"/>
      <selection pane="topLeft" activeCell="A1" sqref="A1"/>
      <selection pane="bottomLeft" activeCell="R44" sqref="R44"/>
    </sheetView>
  </sheetViews>
  <sheetFormatPr defaultColWidth="11.421875" defaultRowHeight="12.75"/>
  <cols>
    <col min="1" max="1" width="44.421875" style="1" customWidth="1"/>
    <col min="2" max="2" width="12.28125" style="1" bestFit="1" customWidth="1"/>
    <col min="3" max="3" width="22.57421875" style="1" bestFit="1" customWidth="1"/>
    <col min="4" max="4" width="15.421875" style="85" bestFit="1" customWidth="1"/>
    <col min="5" max="5" width="12.140625" style="1" customWidth="1"/>
    <col min="6" max="6" width="15.28125" style="1" customWidth="1"/>
    <col min="7" max="7" width="15.421875" style="85" bestFit="1" customWidth="1"/>
    <col min="8" max="8" width="10.421875" style="1" bestFit="1" customWidth="1"/>
    <col min="9" max="9" width="9.28125" style="1" bestFit="1" customWidth="1"/>
    <col min="10" max="10" width="15.7109375" style="85" bestFit="1" customWidth="1"/>
    <col min="11" max="11" width="10.421875" style="1" bestFit="1" customWidth="1"/>
    <col min="12" max="12" width="9.8515625" style="1" bestFit="1" customWidth="1"/>
    <col min="13" max="13" width="15.7109375" style="85" bestFit="1" customWidth="1"/>
    <col min="14" max="14" width="8.28125" style="1" bestFit="1" customWidth="1"/>
    <col min="15" max="15" width="7.8515625" style="1" bestFit="1" customWidth="1"/>
    <col min="16" max="16" width="16.7109375" style="85" bestFit="1" customWidth="1"/>
    <col min="17" max="17" width="12.140625" style="1" bestFit="1" customWidth="1"/>
    <col min="18" max="18" width="11.421875" style="1" bestFit="1" customWidth="1"/>
    <col min="19" max="19" width="17.140625" style="86" bestFit="1" customWidth="1"/>
    <col min="20" max="20" width="0.2890625" style="84" hidden="1" customWidth="1"/>
    <col min="21" max="21" width="16.57421875" style="1" bestFit="1" customWidth="1"/>
    <col min="22" max="22" width="21.28125" style="1" customWidth="1"/>
    <col min="23" max="16384" width="11.421875" style="1" customWidth="1"/>
  </cols>
  <sheetData>
    <row r="1" spans="1:20" s="5" customFormat="1" ht="21.75" thickBot="1" thickTop="1">
      <c r="A1" s="367" t="s">
        <v>195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9"/>
      <c r="T1" s="75"/>
    </row>
    <row r="2" spans="1:20" s="8" customFormat="1" ht="18.75" thickTop="1">
      <c r="A2" s="203" t="s">
        <v>0</v>
      </c>
      <c r="B2" s="370" t="s">
        <v>102</v>
      </c>
      <c r="C2" s="371"/>
      <c r="D2" s="372"/>
      <c r="E2" s="373" t="s">
        <v>1</v>
      </c>
      <c r="F2" s="373"/>
      <c r="G2" s="373"/>
      <c r="H2" s="373" t="s">
        <v>2</v>
      </c>
      <c r="I2" s="373"/>
      <c r="J2" s="373"/>
      <c r="K2" s="373" t="s">
        <v>3</v>
      </c>
      <c r="L2" s="373"/>
      <c r="M2" s="373"/>
      <c r="N2" s="373" t="s">
        <v>10</v>
      </c>
      <c r="O2" s="373"/>
      <c r="P2" s="373"/>
      <c r="Q2" s="373" t="s">
        <v>9</v>
      </c>
      <c r="R2" s="373"/>
      <c r="S2" s="373"/>
      <c r="T2" s="76" t="s">
        <v>103</v>
      </c>
    </row>
    <row r="3" spans="1:20" s="78" customFormat="1" ht="18.75" thickBot="1">
      <c r="A3" s="204" t="s">
        <v>104</v>
      </c>
      <c r="B3" s="205" t="s">
        <v>4</v>
      </c>
      <c r="C3" s="206" t="s">
        <v>5</v>
      </c>
      <c r="D3" s="207" t="s">
        <v>6</v>
      </c>
      <c r="E3" s="208" t="s">
        <v>4</v>
      </c>
      <c r="F3" s="206" t="s">
        <v>5</v>
      </c>
      <c r="G3" s="207" t="s">
        <v>6</v>
      </c>
      <c r="H3" s="208" t="s">
        <v>4</v>
      </c>
      <c r="I3" s="206" t="s">
        <v>5</v>
      </c>
      <c r="J3" s="207" t="s">
        <v>6</v>
      </c>
      <c r="K3" s="208" t="s">
        <v>4</v>
      </c>
      <c r="L3" s="206" t="s">
        <v>5</v>
      </c>
      <c r="M3" s="207" t="s">
        <v>6</v>
      </c>
      <c r="N3" s="208" t="s">
        <v>4</v>
      </c>
      <c r="O3" s="206" t="s">
        <v>5</v>
      </c>
      <c r="P3" s="207" t="s">
        <v>6</v>
      </c>
      <c r="Q3" s="208" t="s">
        <v>4</v>
      </c>
      <c r="R3" s="206" t="s">
        <v>5</v>
      </c>
      <c r="S3" s="209" t="s">
        <v>6</v>
      </c>
      <c r="T3" s="77"/>
    </row>
    <row r="4" spans="1:20" s="80" customFormat="1" ht="18.75" thickBo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79"/>
    </row>
    <row r="5" spans="1:20" s="4" customFormat="1" ht="19.5" thickBot="1">
      <c r="A5" s="210" t="s">
        <v>105</v>
      </c>
      <c r="B5" s="211">
        <f>AZUQUECA!B27</f>
        <v>2666</v>
      </c>
      <c r="C5" s="212">
        <f>AZUQUECA!C27</f>
        <v>1758</v>
      </c>
      <c r="D5" s="213">
        <f>C5/B5</f>
        <v>0.6594148537134283</v>
      </c>
      <c r="E5" s="214">
        <f>AZUQUECA!E27</f>
        <v>4660</v>
      </c>
      <c r="F5" s="212">
        <f>AZUQUECA!F27</f>
        <v>3100</v>
      </c>
      <c r="G5" s="213">
        <f aca="true" t="shared" si="0" ref="G5:G15">F5/E5</f>
        <v>0.6652360515021459</v>
      </c>
      <c r="H5" s="215"/>
      <c r="I5" s="216"/>
      <c r="J5" s="217"/>
      <c r="K5" s="216"/>
      <c r="L5" s="216"/>
      <c r="M5" s="217"/>
      <c r="N5" s="216"/>
      <c r="O5" s="216"/>
      <c r="P5" s="217"/>
      <c r="Q5" s="214">
        <f>SUM(B5,E5)</f>
        <v>7326</v>
      </c>
      <c r="R5" s="212">
        <f>SUM(C5,F5)</f>
        <v>4858</v>
      </c>
      <c r="S5" s="218">
        <f aca="true" t="shared" si="1" ref="S5:S32">R5/Q5</f>
        <v>0.6631176631176631</v>
      </c>
      <c r="T5" s="81"/>
    </row>
    <row r="6" spans="1:20" ht="19.5" thickBot="1">
      <c r="A6" s="219" t="s">
        <v>106</v>
      </c>
      <c r="B6" s="220">
        <f>BRIHUEGA!B13</f>
        <v>170</v>
      </c>
      <c r="C6" s="221">
        <f>BRIHUEGA!C13</f>
        <v>126</v>
      </c>
      <c r="D6" s="222">
        <f aca="true" t="shared" si="2" ref="D6:D15">C6/B6</f>
        <v>0.7411764705882353</v>
      </c>
      <c r="E6" s="223">
        <f>BRIHUEGA!E13</f>
        <v>349</v>
      </c>
      <c r="F6" s="221">
        <f>BRIHUEGA!F13</f>
        <v>242</v>
      </c>
      <c r="G6" s="213">
        <f t="shared" si="0"/>
        <v>0.6934097421203438</v>
      </c>
      <c r="H6" s="224"/>
      <c r="I6" s="225"/>
      <c r="J6" s="226"/>
      <c r="K6" s="225"/>
      <c r="L6" s="225"/>
      <c r="M6" s="226"/>
      <c r="N6" s="225"/>
      <c r="O6" s="225"/>
      <c r="P6" s="226"/>
      <c r="Q6" s="227">
        <f aca="true" t="shared" si="3" ref="Q6:Q14">SUM(B6,E6)</f>
        <v>519</v>
      </c>
      <c r="R6" s="228">
        <f aca="true" t="shared" si="4" ref="R6:R14">SUM(C6,F6)</f>
        <v>368</v>
      </c>
      <c r="S6" s="229">
        <f t="shared" si="1"/>
        <v>0.7090558766859345</v>
      </c>
      <c r="T6" s="82"/>
    </row>
    <row r="7" spans="1:20" ht="19.5" thickBot="1">
      <c r="A7" s="219" t="s">
        <v>107</v>
      </c>
      <c r="B7" s="230">
        <f>COGOLLUDO!B15</f>
        <v>55</v>
      </c>
      <c r="C7" s="221">
        <f>COGOLLUDO!C15</f>
        <v>35</v>
      </c>
      <c r="D7" s="222">
        <f t="shared" si="2"/>
        <v>0.6363636363636364</v>
      </c>
      <c r="E7" s="223">
        <f>COGOLLUDO!E15</f>
        <v>138</v>
      </c>
      <c r="F7" s="221">
        <f>COGOLLUDO!F15</f>
        <v>105</v>
      </c>
      <c r="G7" s="213">
        <f t="shared" si="0"/>
        <v>0.7608695652173914</v>
      </c>
      <c r="H7" s="224"/>
      <c r="I7" s="225"/>
      <c r="J7" s="226"/>
      <c r="K7" s="225"/>
      <c r="L7" s="225"/>
      <c r="M7" s="226"/>
      <c r="N7" s="225"/>
      <c r="O7" s="225"/>
      <c r="P7" s="226"/>
      <c r="Q7" s="227">
        <f t="shared" si="3"/>
        <v>193</v>
      </c>
      <c r="R7" s="228">
        <f t="shared" si="4"/>
        <v>140</v>
      </c>
      <c r="S7" s="229">
        <f t="shared" si="1"/>
        <v>0.7253886010362695</v>
      </c>
      <c r="T7" s="82"/>
    </row>
    <row r="8" spans="1:20" ht="19.5" thickBot="1">
      <c r="A8" s="219" t="s">
        <v>108</v>
      </c>
      <c r="B8" s="230">
        <f>'EL CASAR'!B12</f>
        <v>588</v>
      </c>
      <c r="C8" s="221">
        <f>'EL CASAR'!C12</f>
        <v>378</v>
      </c>
      <c r="D8" s="222">
        <f t="shared" si="2"/>
        <v>0.6428571428571429</v>
      </c>
      <c r="E8" s="223">
        <f>'EL CASAR'!E12</f>
        <v>675</v>
      </c>
      <c r="F8" s="221">
        <f>'EL CASAR'!F12</f>
        <v>429</v>
      </c>
      <c r="G8" s="213">
        <f t="shared" si="0"/>
        <v>0.6355555555555555</v>
      </c>
      <c r="H8" s="224"/>
      <c r="I8" s="225"/>
      <c r="J8" s="226"/>
      <c r="K8" s="225"/>
      <c r="L8" s="225"/>
      <c r="M8" s="226"/>
      <c r="N8" s="225"/>
      <c r="O8" s="225"/>
      <c r="P8" s="226"/>
      <c r="Q8" s="227">
        <f t="shared" si="3"/>
        <v>1263</v>
      </c>
      <c r="R8" s="228">
        <f t="shared" si="4"/>
        <v>807</v>
      </c>
      <c r="S8" s="229">
        <f t="shared" si="1"/>
        <v>0.6389548693586699</v>
      </c>
      <c r="T8" s="82"/>
    </row>
    <row r="9" spans="1:20" ht="19.5" thickBot="1">
      <c r="A9" s="219" t="s">
        <v>109</v>
      </c>
      <c r="B9" s="230">
        <f>GUADALAJARA!B21</f>
        <v>1534</v>
      </c>
      <c r="C9" s="221">
        <f>GUADALAJARA!C21</f>
        <v>1112</v>
      </c>
      <c r="D9" s="222">
        <f t="shared" si="2"/>
        <v>0.7249022164276402</v>
      </c>
      <c r="E9" s="223">
        <f>GUADALAJARA!E21</f>
        <v>3155</v>
      </c>
      <c r="F9" s="221">
        <f>GUADALAJARA!F21</f>
        <v>2402</v>
      </c>
      <c r="G9" s="213">
        <f t="shared" si="0"/>
        <v>0.7613312202852615</v>
      </c>
      <c r="H9" s="224"/>
      <c r="I9" s="225"/>
      <c r="J9" s="226"/>
      <c r="K9" s="225"/>
      <c r="L9" s="225"/>
      <c r="M9" s="226"/>
      <c r="N9" s="225"/>
      <c r="O9" s="225"/>
      <c r="P9" s="226"/>
      <c r="Q9" s="227">
        <f t="shared" si="3"/>
        <v>4689</v>
      </c>
      <c r="R9" s="228">
        <f t="shared" si="4"/>
        <v>3514</v>
      </c>
      <c r="S9" s="229">
        <f t="shared" si="1"/>
        <v>0.7494135210066112</v>
      </c>
      <c r="T9" s="82"/>
    </row>
    <row r="10" spans="1:20" ht="19.5" thickBot="1">
      <c r="A10" s="219" t="s">
        <v>110</v>
      </c>
      <c r="B10" s="230">
        <f>MOLINA!B19</f>
        <v>17</v>
      </c>
      <c r="C10" s="221">
        <f>MOLINA!C19</f>
        <v>17</v>
      </c>
      <c r="D10" s="222">
        <f t="shared" si="2"/>
        <v>1</v>
      </c>
      <c r="E10" s="223">
        <f>MOLINA!E19</f>
        <v>26</v>
      </c>
      <c r="F10" s="221">
        <f>MOLINA!F19</f>
        <v>26</v>
      </c>
      <c r="G10" s="213">
        <f t="shared" si="0"/>
        <v>1</v>
      </c>
      <c r="H10" s="224"/>
      <c r="I10" s="225"/>
      <c r="J10" s="226"/>
      <c r="K10" s="225"/>
      <c r="L10" s="225"/>
      <c r="M10" s="226"/>
      <c r="N10" s="225"/>
      <c r="O10" s="225"/>
      <c r="P10" s="226"/>
      <c r="Q10" s="227">
        <f t="shared" si="3"/>
        <v>43</v>
      </c>
      <c r="R10" s="228">
        <f t="shared" si="4"/>
        <v>43</v>
      </c>
      <c r="S10" s="229">
        <f t="shared" si="1"/>
        <v>1</v>
      </c>
      <c r="T10" s="82"/>
    </row>
    <row r="11" spans="1:20" ht="19.5" thickBot="1">
      <c r="A11" s="219" t="s">
        <v>111</v>
      </c>
      <c r="B11" s="230">
        <f>PASTRANA!B25</f>
        <v>322</v>
      </c>
      <c r="C11" s="221">
        <f>PASTRANA!C25</f>
        <v>263</v>
      </c>
      <c r="D11" s="222">
        <f t="shared" si="2"/>
        <v>0.8167701863354038</v>
      </c>
      <c r="E11" s="223">
        <f>PASTRANA!E25</f>
        <v>603</v>
      </c>
      <c r="F11" s="221">
        <f>PASTRANA!F25</f>
        <v>530</v>
      </c>
      <c r="G11" s="213">
        <f t="shared" si="0"/>
        <v>0.87893864013267</v>
      </c>
      <c r="H11" s="224"/>
      <c r="I11" s="225"/>
      <c r="J11" s="226"/>
      <c r="K11" s="225"/>
      <c r="L11" s="225"/>
      <c r="M11" s="226"/>
      <c r="N11" s="225"/>
      <c r="O11" s="225"/>
      <c r="P11" s="226"/>
      <c r="Q11" s="227">
        <f t="shared" si="3"/>
        <v>925</v>
      </c>
      <c r="R11" s="228">
        <f t="shared" si="4"/>
        <v>793</v>
      </c>
      <c r="S11" s="229">
        <f t="shared" si="1"/>
        <v>0.8572972972972973</v>
      </c>
      <c r="T11" s="82"/>
    </row>
    <row r="12" spans="1:20" ht="19.5" thickBot="1">
      <c r="A12" s="219" t="s">
        <v>112</v>
      </c>
      <c r="B12" s="230">
        <f>SACEDÓN!B11</f>
        <v>66</v>
      </c>
      <c r="C12" s="221">
        <f>SACEDÓN!C11</f>
        <v>55</v>
      </c>
      <c r="D12" s="222">
        <f t="shared" si="2"/>
        <v>0.8333333333333334</v>
      </c>
      <c r="E12" s="223">
        <f>SACEDÓN!E11</f>
        <v>185</v>
      </c>
      <c r="F12" s="221">
        <f>SACEDÓN!F11</f>
        <v>159</v>
      </c>
      <c r="G12" s="213">
        <f t="shared" si="0"/>
        <v>0.8594594594594595</v>
      </c>
      <c r="H12" s="224"/>
      <c r="I12" s="225"/>
      <c r="J12" s="226"/>
      <c r="K12" s="225"/>
      <c r="L12" s="225"/>
      <c r="M12" s="226"/>
      <c r="N12" s="225"/>
      <c r="O12" s="225"/>
      <c r="P12" s="226"/>
      <c r="Q12" s="227">
        <f t="shared" si="3"/>
        <v>251</v>
      </c>
      <c r="R12" s="228">
        <f t="shared" si="4"/>
        <v>214</v>
      </c>
      <c r="S12" s="229">
        <f t="shared" si="1"/>
        <v>0.852589641434263</v>
      </c>
      <c r="T12" s="82"/>
    </row>
    <row r="13" spans="1:22" ht="19.5" thickBot="1">
      <c r="A13" s="219" t="s">
        <v>113</v>
      </c>
      <c r="B13" s="230">
        <f>SIGÜENZA!B13</f>
        <v>140</v>
      </c>
      <c r="C13" s="221">
        <f>SIGÜENZA!C13</f>
        <v>110</v>
      </c>
      <c r="D13" s="222">
        <f t="shared" si="2"/>
        <v>0.7857142857142857</v>
      </c>
      <c r="E13" s="223">
        <f>SIGÜENZA!E13</f>
        <v>266</v>
      </c>
      <c r="F13" s="221">
        <f>SIGÜENZA!F13</f>
        <v>176</v>
      </c>
      <c r="G13" s="213">
        <f t="shared" si="0"/>
        <v>0.6616541353383458</v>
      </c>
      <c r="H13" s="224"/>
      <c r="I13" s="225"/>
      <c r="J13" s="226"/>
      <c r="K13" s="225"/>
      <c r="L13" s="225"/>
      <c r="M13" s="226"/>
      <c r="N13" s="225"/>
      <c r="O13" s="225"/>
      <c r="P13" s="226"/>
      <c r="Q13" s="227">
        <f t="shared" si="3"/>
        <v>406</v>
      </c>
      <c r="R13" s="228">
        <f t="shared" si="4"/>
        <v>286</v>
      </c>
      <c r="S13" s="229">
        <f t="shared" si="1"/>
        <v>0.7044334975369458</v>
      </c>
      <c r="T13" s="82"/>
      <c r="U13" s="295"/>
      <c r="V13" s="295"/>
    </row>
    <row r="14" spans="1:20" ht="19.5" thickBot="1">
      <c r="A14" s="219" t="s">
        <v>114</v>
      </c>
      <c r="B14" s="230">
        <f>YUNQUERA!B15</f>
        <v>405</v>
      </c>
      <c r="C14" s="221">
        <f>YUNQUERA!C15</f>
        <v>310</v>
      </c>
      <c r="D14" s="222">
        <f t="shared" si="2"/>
        <v>0.7654320987654321</v>
      </c>
      <c r="E14" s="223">
        <f>YUNQUERA!E15</f>
        <v>623</v>
      </c>
      <c r="F14" s="221">
        <f>YUNQUERA!F15</f>
        <v>486</v>
      </c>
      <c r="G14" s="213">
        <f t="shared" si="0"/>
        <v>0.7800963081861958</v>
      </c>
      <c r="H14" s="224"/>
      <c r="I14" s="225"/>
      <c r="J14" s="226"/>
      <c r="K14" s="225"/>
      <c r="L14" s="225"/>
      <c r="M14" s="226"/>
      <c r="N14" s="225"/>
      <c r="O14" s="225"/>
      <c r="P14" s="226"/>
      <c r="Q14" s="227">
        <f t="shared" si="3"/>
        <v>1028</v>
      </c>
      <c r="R14" s="228">
        <f t="shared" si="4"/>
        <v>796</v>
      </c>
      <c r="S14" s="231">
        <f t="shared" si="1"/>
        <v>0.77431906614786</v>
      </c>
      <c r="T14" s="82"/>
    </row>
    <row r="15" spans="1:22" s="2" customFormat="1" ht="20.25" thickBot="1" thickTop="1">
      <c r="A15" s="232" t="s">
        <v>20</v>
      </c>
      <c r="B15" s="233">
        <f>SUM(B5:B14)</f>
        <v>5963</v>
      </c>
      <c r="C15" s="234">
        <f>SUM(C5:C14)</f>
        <v>4164</v>
      </c>
      <c r="D15" s="235">
        <f t="shared" si="2"/>
        <v>0.6983062217004863</v>
      </c>
      <c r="E15" s="236">
        <f>SUM(E5:E14)</f>
        <v>10680</v>
      </c>
      <c r="F15" s="234">
        <f>SUM(F5:F14)</f>
        <v>7655</v>
      </c>
      <c r="G15" s="235">
        <f t="shared" si="0"/>
        <v>0.7167602996254682</v>
      </c>
      <c r="H15" s="237"/>
      <c r="I15" s="238"/>
      <c r="J15" s="239"/>
      <c r="K15" s="238"/>
      <c r="L15" s="238"/>
      <c r="M15" s="239"/>
      <c r="N15" s="238"/>
      <c r="O15" s="238"/>
      <c r="P15" s="239"/>
      <c r="Q15" s="236">
        <f>SUM(Q5:Q14)</f>
        <v>16643</v>
      </c>
      <c r="R15" s="240">
        <f>SUM(R5:R14)</f>
        <v>11819</v>
      </c>
      <c r="S15" s="202">
        <f t="shared" si="1"/>
        <v>0.7101484107432554</v>
      </c>
      <c r="T15" s="83"/>
      <c r="U15" s="280"/>
      <c r="V15" s="280"/>
    </row>
    <row r="16" spans="1:20" ht="18.75" thickBo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4"/>
      <c r="N16" s="363"/>
      <c r="O16" s="363"/>
      <c r="P16" s="363"/>
      <c r="Q16" s="363"/>
      <c r="R16" s="363"/>
      <c r="S16" s="365"/>
      <c r="T16" s="82"/>
    </row>
    <row r="17" spans="1:20" ht="18.75">
      <c r="A17" s="210" t="s">
        <v>105</v>
      </c>
      <c r="B17" s="215"/>
      <c r="C17" s="216"/>
      <c r="D17" s="241"/>
      <c r="E17" s="215"/>
      <c r="F17" s="216"/>
      <c r="G17" s="217"/>
      <c r="H17" s="214">
        <f>AZUQUECA!H35</f>
        <v>1376</v>
      </c>
      <c r="I17" s="212">
        <f>AZUQUECA!$I$35</f>
        <v>332</v>
      </c>
      <c r="J17" s="213">
        <f aca="true" t="shared" si="5" ref="J17:J32">I17/H17</f>
        <v>0.24127906976744187</v>
      </c>
      <c r="K17" s="214">
        <f>AZUQUECA!K35</f>
        <v>847</v>
      </c>
      <c r="L17" s="212">
        <f>AZUQUECA!$L$35</f>
        <v>142</v>
      </c>
      <c r="M17" s="242">
        <f aca="true" t="shared" si="6" ref="M17:M27">L17/K17</f>
        <v>0.16765053128689492</v>
      </c>
      <c r="N17" s="214">
        <f>AZUQUECA!$N$35</f>
        <v>573</v>
      </c>
      <c r="O17" s="212">
        <f>AZUQUECA!$O$35</f>
        <v>58</v>
      </c>
      <c r="P17" s="213">
        <f aca="true" t="shared" si="7" ref="P17:P27">O17/N17</f>
        <v>0.1012216404886562</v>
      </c>
      <c r="Q17" s="214">
        <f>SUM(H17,K17,N17)</f>
        <v>2796</v>
      </c>
      <c r="R17" s="212">
        <f aca="true" t="shared" si="8" ref="R17:R26">SUM(I17,L17,O17)</f>
        <v>532</v>
      </c>
      <c r="S17" s="218">
        <f t="shared" si="1"/>
        <v>0.19027181688125894</v>
      </c>
      <c r="T17" s="82"/>
    </row>
    <row r="18" spans="1:20" ht="18.75">
      <c r="A18" s="219" t="s">
        <v>106</v>
      </c>
      <c r="B18" s="224"/>
      <c r="C18" s="225"/>
      <c r="D18" s="243"/>
      <c r="E18" s="224"/>
      <c r="F18" s="225"/>
      <c r="G18" s="226"/>
      <c r="H18" s="223">
        <f>BRIHUEGA!H17</f>
        <v>135</v>
      </c>
      <c r="I18" s="221">
        <f>BRIHUEGA!$I$17</f>
        <v>70</v>
      </c>
      <c r="J18" s="222">
        <f t="shared" si="5"/>
        <v>0.5185185185185185</v>
      </c>
      <c r="K18" s="223">
        <f>BRIHUEGA!$K$17</f>
        <v>133</v>
      </c>
      <c r="L18" s="221">
        <f>BRIHUEGA!$L$17</f>
        <v>62</v>
      </c>
      <c r="M18" s="242">
        <f t="shared" si="6"/>
        <v>0.46616541353383456</v>
      </c>
      <c r="N18" s="223">
        <f>BRIHUEGA!$N$17</f>
        <v>62</v>
      </c>
      <c r="O18" s="221">
        <f>BRIHUEGA!$O$17</f>
        <v>34</v>
      </c>
      <c r="P18" s="244">
        <f t="shared" si="7"/>
        <v>0.5483870967741935</v>
      </c>
      <c r="Q18" s="227">
        <f aca="true" t="shared" si="9" ref="Q18:Q26">SUM(H18,K18,N18)</f>
        <v>330</v>
      </c>
      <c r="R18" s="228">
        <f t="shared" si="8"/>
        <v>166</v>
      </c>
      <c r="S18" s="229">
        <f t="shared" si="1"/>
        <v>0.503030303030303</v>
      </c>
      <c r="T18" s="82"/>
    </row>
    <row r="19" spans="1:20" ht="18.75">
      <c r="A19" s="219" t="s">
        <v>107</v>
      </c>
      <c r="B19" s="224"/>
      <c r="C19" s="225"/>
      <c r="D19" s="243"/>
      <c r="E19" s="224"/>
      <c r="F19" s="225"/>
      <c r="G19" s="226"/>
      <c r="H19" s="223">
        <f>COGOLLUDO!$H$18</f>
        <v>97</v>
      </c>
      <c r="I19" s="221">
        <f>COGOLLUDO!$I$18</f>
        <v>31</v>
      </c>
      <c r="J19" s="222">
        <f t="shared" si="5"/>
        <v>0.31958762886597936</v>
      </c>
      <c r="K19" s="223">
        <f>COGOLLUDO!$K$18</f>
        <v>71</v>
      </c>
      <c r="L19" s="221">
        <f>COGOLLUDO!$L$18</f>
        <v>15</v>
      </c>
      <c r="M19" s="242">
        <f t="shared" si="6"/>
        <v>0.2112676056338028</v>
      </c>
      <c r="N19" s="225"/>
      <c r="O19" s="225"/>
      <c r="P19" s="245"/>
      <c r="Q19" s="227">
        <f t="shared" si="9"/>
        <v>168</v>
      </c>
      <c r="R19" s="228">
        <f t="shared" si="8"/>
        <v>46</v>
      </c>
      <c r="S19" s="229">
        <f t="shared" si="1"/>
        <v>0.27380952380952384</v>
      </c>
      <c r="T19" s="82"/>
    </row>
    <row r="20" spans="1:20" ht="18.75">
      <c r="A20" s="219" t="s">
        <v>108</v>
      </c>
      <c r="B20" s="224"/>
      <c r="C20" s="225"/>
      <c r="D20" s="243"/>
      <c r="E20" s="224"/>
      <c r="F20" s="225"/>
      <c r="G20" s="226"/>
      <c r="H20" s="223">
        <f>'EL CASAR'!$H$16</f>
        <v>0</v>
      </c>
      <c r="I20" s="221">
        <f>'EL CASAR'!$I$16</f>
        <v>0</v>
      </c>
      <c r="J20" s="222" t="e">
        <f t="shared" si="5"/>
        <v>#DIV/0!</v>
      </c>
      <c r="K20" s="223">
        <f>'EL CASAR'!$K$16</f>
        <v>0</v>
      </c>
      <c r="L20" s="221">
        <f>'EL CASAR'!$L$16</f>
        <v>0</v>
      </c>
      <c r="M20" s="242" t="e">
        <f t="shared" si="6"/>
        <v>#DIV/0!</v>
      </c>
      <c r="N20" s="223">
        <f>'EL CASAR'!$N$16</f>
        <v>0</v>
      </c>
      <c r="O20" s="221">
        <f>'EL CASAR'!$O$16</f>
        <v>0</v>
      </c>
      <c r="P20" s="244" t="e">
        <f>O20/N20</f>
        <v>#DIV/0!</v>
      </c>
      <c r="Q20" s="227">
        <f t="shared" si="9"/>
        <v>0</v>
      </c>
      <c r="R20" s="228">
        <f t="shared" si="8"/>
        <v>0</v>
      </c>
      <c r="S20" s="229" t="e">
        <f t="shared" si="1"/>
        <v>#DIV/0!</v>
      </c>
      <c r="T20" s="82"/>
    </row>
    <row r="21" spans="1:20" ht="18.75">
      <c r="A21" s="219" t="s">
        <v>109</v>
      </c>
      <c r="B21" s="224"/>
      <c r="C21" s="225"/>
      <c r="D21" s="243"/>
      <c r="E21" s="224"/>
      <c r="F21" s="225"/>
      <c r="G21" s="226"/>
      <c r="H21" s="223">
        <f>GUADALAJARA!$H$30</f>
        <v>410</v>
      </c>
      <c r="I21" s="221">
        <f>GUADALAJARA!$I$30</f>
        <v>86</v>
      </c>
      <c r="J21" s="222">
        <f t="shared" si="5"/>
        <v>0.2097560975609756</v>
      </c>
      <c r="K21" s="223">
        <f>GUADALAJARA!K30</f>
        <v>298</v>
      </c>
      <c r="L21" s="221">
        <f>GUADALAJARA!$L$30</f>
        <v>66</v>
      </c>
      <c r="M21" s="242">
        <f t="shared" si="6"/>
        <v>0.2214765100671141</v>
      </c>
      <c r="N21" s="223">
        <f>GUADALAJARA!$N$30</f>
        <v>239</v>
      </c>
      <c r="O21" s="221">
        <f>GUADALAJARA!$O$30</f>
        <v>22</v>
      </c>
      <c r="P21" s="244">
        <f t="shared" si="7"/>
        <v>0.09205020920502092</v>
      </c>
      <c r="Q21" s="227">
        <f t="shared" si="9"/>
        <v>947</v>
      </c>
      <c r="R21" s="228">
        <f t="shared" si="8"/>
        <v>174</v>
      </c>
      <c r="S21" s="229">
        <f t="shared" si="1"/>
        <v>0.18373812038014783</v>
      </c>
      <c r="T21" s="82"/>
    </row>
    <row r="22" spans="1:20" ht="18.75">
      <c r="A22" s="219" t="s">
        <v>131</v>
      </c>
      <c r="B22" s="224"/>
      <c r="C22" s="225"/>
      <c r="D22" s="243"/>
      <c r="E22" s="224"/>
      <c r="F22" s="225"/>
      <c r="G22" s="226"/>
      <c r="H22" s="223">
        <f>MOLINA!H21</f>
        <v>122</v>
      </c>
      <c r="I22" s="221">
        <f>MOLINA!$I$22</f>
        <v>60</v>
      </c>
      <c r="J22" s="222">
        <f t="shared" si="5"/>
        <v>0.4918032786885246</v>
      </c>
      <c r="K22" s="223">
        <f>MOLINA!$K$22</f>
        <v>109</v>
      </c>
      <c r="L22" s="221">
        <f>MOLINA!$L$22</f>
        <v>35</v>
      </c>
      <c r="M22" s="242">
        <f t="shared" si="6"/>
        <v>0.3211009174311927</v>
      </c>
      <c r="N22" s="223">
        <f>MOLINA!$N$22</f>
        <v>85</v>
      </c>
      <c r="O22" s="221">
        <f>MOLINA!$O$22</f>
        <v>30</v>
      </c>
      <c r="P22" s="244">
        <f t="shared" si="7"/>
        <v>0.35294117647058826</v>
      </c>
      <c r="Q22" s="227">
        <f t="shared" si="9"/>
        <v>316</v>
      </c>
      <c r="R22" s="228">
        <f t="shared" si="8"/>
        <v>125</v>
      </c>
      <c r="S22" s="229">
        <f t="shared" si="1"/>
        <v>0.39556962025316456</v>
      </c>
      <c r="T22" s="82"/>
    </row>
    <row r="23" spans="1:20" ht="18.75">
      <c r="A23" s="219" t="s">
        <v>111</v>
      </c>
      <c r="B23" s="224"/>
      <c r="C23" s="225"/>
      <c r="D23" s="243"/>
      <c r="E23" s="224"/>
      <c r="F23" s="225"/>
      <c r="G23" s="226"/>
      <c r="H23" s="223">
        <f>PASTRANA!H29</f>
        <v>0</v>
      </c>
      <c r="I23" s="221">
        <f>PASTRANA!I29</f>
        <v>0</v>
      </c>
      <c r="J23" s="222" t="e">
        <f t="shared" si="5"/>
        <v>#DIV/0!</v>
      </c>
      <c r="K23" s="223">
        <f>PASTRANA!K29</f>
        <v>0</v>
      </c>
      <c r="L23" s="221">
        <f>PASTRANA!L29</f>
        <v>0</v>
      </c>
      <c r="M23" s="242" t="e">
        <f t="shared" si="6"/>
        <v>#DIV/0!</v>
      </c>
      <c r="N23" s="223">
        <f>PASTRANA!N29</f>
        <v>0</v>
      </c>
      <c r="O23" s="221">
        <f>PASTRANA!O31</f>
        <v>0</v>
      </c>
      <c r="P23" s="244" t="e">
        <f t="shared" si="7"/>
        <v>#DIV/0!</v>
      </c>
      <c r="Q23" s="227">
        <f t="shared" si="9"/>
        <v>0</v>
      </c>
      <c r="R23" s="228">
        <f t="shared" si="8"/>
        <v>0</v>
      </c>
      <c r="S23" s="229" t="e">
        <f t="shared" si="1"/>
        <v>#DIV/0!</v>
      </c>
      <c r="T23" s="82"/>
    </row>
    <row r="24" spans="1:20" ht="18.75">
      <c r="A24" s="219" t="s">
        <v>112</v>
      </c>
      <c r="B24" s="224"/>
      <c r="C24" s="225"/>
      <c r="D24" s="243"/>
      <c r="E24" s="224"/>
      <c r="F24" s="225"/>
      <c r="G24" s="226"/>
      <c r="H24" s="223">
        <f>SACEDÓN!$H$14</f>
        <v>0</v>
      </c>
      <c r="I24" s="221">
        <f>SACEDÓN!$I$14</f>
        <v>0</v>
      </c>
      <c r="J24" s="222" t="e">
        <f t="shared" si="5"/>
        <v>#DIV/0!</v>
      </c>
      <c r="K24" s="223">
        <f>SACEDÓN!$K$14</f>
        <v>0</v>
      </c>
      <c r="L24" s="221">
        <f>SACEDÓN!$L$14</f>
        <v>0</v>
      </c>
      <c r="M24" s="242" t="e">
        <f t="shared" si="6"/>
        <v>#DIV/0!</v>
      </c>
      <c r="N24" s="225"/>
      <c r="O24" s="225"/>
      <c r="P24" s="245"/>
      <c r="Q24" s="227">
        <f t="shared" si="9"/>
        <v>0</v>
      </c>
      <c r="R24" s="228">
        <f t="shared" si="8"/>
        <v>0</v>
      </c>
      <c r="S24" s="229" t="e">
        <f t="shared" si="1"/>
        <v>#DIV/0!</v>
      </c>
      <c r="T24" s="82"/>
    </row>
    <row r="25" spans="1:20" ht="18.75">
      <c r="A25" s="219" t="s">
        <v>113</v>
      </c>
      <c r="B25" s="224"/>
      <c r="C25" s="225"/>
      <c r="D25" s="243"/>
      <c r="E25" s="224"/>
      <c r="F25" s="225"/>
      <c r="G25" s="226"/>
      <c r="H25" s="223">
        <f>SIGÜENZA!$H$16</f>
        <v>0</v>
      </c>
      <c r="I25" s="221">
        <f>SIGÜENZA!$I$16</f>
        <v>0</v>
      </c>
      <c r="J25" s="222" t="e">
        <f t="shared" si="5"/>
        <v>#DIV/0!</v>
      </c>
      <c r="K25" s="223">
        <f>SIGÜENZA!$K$16</f>
        <v>0</v>
      </c>
      <c r="L25" s="221">
        <f>SIGÜENZA!$L$16</f>
        <v>0</v>
      </c>
      <c r="M25" s="242" t="e">
        <f t="shared" si="6"/>
        <v>#DIV/0!</v>
      </c>
      <c r="N25" s="223">
        <f>SIGÜENZA!$N$16</f>
        <v>0</v>
      </c>
      <c r="O25" s="221">
        <f>SIGÜENZA!$O$16</f>
        <v>0</v>
      </c>
      <c r="P25" s="244" t="e">
        <f t="shared" si="7"/>
        <v>#DIV/0!</v>
      </c>
      <c r="Q25" s="227">
        <f t="shared" si="9"/>
        <v>0</v>
      </c>
      <c r="R25" s="228">
        <f t="shared" si="8"/>
        <v>0</v>
      </c>
      <c r="S25" s="229" t="e">
        <f t="shared" si="1"/>
        <v>#DIV/0!</v>
      </c>
      <c r="T25" s="82"/>
    </row>
    <row r="26" spans="1:20" ht="19.5" thickBot="1">
      <c r="A26" s="219" t="s">
        <v>114</v>
      </c>
      <c r="B26" s="224"/>
      <c r="C26" s="225"/>
      <c r="D26" s="243"/>
      <c r="E26" s="224"/>
      <c r="F26" s="225"/>
      <c r="G26" s="226"/>
      <c r="H26" s="223">
        <f>YUNQUERA!$H$19</f>
        <v>189</v>
      </c>
      <c r="I26" s="221">
        <f>YUNQUERA!$I$19</f>
        <v>74</v>
      </c>
      <c r="J26" s="222">
        <f t="shared" si="5"/>
        <v>0.3915343915343915</v>
      </c>
      <c r="K26" s="223">
        <f>YUNQUERA!$K$19</f>
        <v>122</v>
      </c>
      <c r="L26" s="221">
        <f>YUNQUERA!$L$19</f>
        <v>57</v>
      </c>
      <c r="M26" s="242">
        <f t="shared" si="6"/>
        <v>0.4672131147540984</v>
      </c>
      <c r="N26" s="225"/>
      <c r="O26" s="225"/>
      <c r="P26" s="245"/>
      <c r="Q26" s="227">
        <f t="shared" si="9"/>
        <v>311</v>
      </c>
      <c r="R26" s="228">
        <f t="shared" si="8"/>
        <v>131</v>
      </c>
      <c r="S26" s="231">
        <f t="shared" si="1"/>
        <v>0.4212218649517685</v>
      </c>
      <c r="T26" s="82"/>
    </row>
    <row r="27" spans="1:20" s="2" customFormat="1" ht="19.5" thickBot="1">
      <c r="A27" s="232" t="s">
        <v>23</v>
      </c>
      <c r="B27" s="237"/>
      <c r="C27" s="238"/>
      <c r="D27" s="246"/>
      <c r="E27" s="237"/>
      <c r="F27" s="238"/>
      <c r="G27" s="239"/>
      <c r="H27" s="236">
        <f>SUM(H17:H26)</f>
        <v>2329</v>
      </c>
      <c r="I27" s="234">
        <f>SUM(I17:I26)</f>
        <v>653</v>
      </c>
      <c r="J27" s="235">
        <f t="shared" si="5"/>
        <v>0.2803778445684843</v>
      </c>
      <c r="K27" s="236">
        <f>SUM(K17:K26)</f>
        <v>1580</v>
      </c>
      <c r="L27" s="234">
        <f>SUM(L17:L26)</f>
        <v>377</v>
      </c>
      <c r="M27" s="247">
        <f t="shared" si="6"/>
        <v>0.23860759493670886</v>
      </c>
      <c r="N27" s="236">
        <f>SUM(N17:N26)</f>
        <v>959</v>
      </c>
      <c r="O27" s="234">
        <f>SUM(O17:O26)</f>
        <v>144</v>
      </c>
      <c r="P27" s="248">
        <f t="shared" si="7"/>
        <v>0.15015641293013557</v>
      </c>
      <c r="Q27" s="236">
        <f>SUM(Q17:Q26)</f>
        <v>4868</v>
      </c>
      <c r="R27" s="240">
        <f>SUM(R17:R26)</f>
        <v>1174</v>
      </c>
      <c r="S27" s="201">
        <f t="shared" si="1"/>
        <v>0.24116680361544782</v>
      </c>
      <c r="T27" s="83"/>
    </row>
    <row r="28" spans="1:20" ht="18.75" thickBot="1">
      <c r="A28" s="363"/>
      <c r="B28" s="363"/>
      <c r="C28" s="363"/>
      <c r="D28" s="363"/>
      <c r="E28" s="363"/>
      <c r="F28" s="363"/>
      <c r="G28" s="364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5"/>
      <c r="T28" s="82"/>
    </row>
    <row r="29" spans="1:20" ht="18.75">
      <c r="A29" s="210" t="s">
        <v>105</v>
      </c>
      <c r="B29" s="211">
        <f>AZUQUECA!$B$38</f>
        <v>149</v>
      </c>
      <c r="C29" s="212">
        <f>AZUQUECA!$C$38</f>
        <v>149</v>
      </c>
      <c r="D29" s="249">
        <f>C29/B29</f>
        <v>1</v>
      </c>
      <c r="E29" s="211">
        <f>AZUQUECA!$E$38</f>
        <v>313</v>
      </c>
      <c r="F29" s="212">
        <f>AZUQUECA!$F$38</f>
        <v>313</v>
      </c>
      <c r="G29" s="242">
        <f>F29/E29</f>
        <v>1</v>
      </c>
      <c r="H29" s="214">
        <f>AZUQUECA!$H$38</f>
        <v>118</v>
      </c>
      <c r="I29" s="212">
        <f>AZUQUECA!$I$38</f>
        <v>0</v>
      </c>
      <c r="J29" s="222">
        <f t="shared" si="5"/>
        <v>0</v>
      </c>
      <c r="K29" s="211">
        <f>AZUQUECA!$K$38</f>
        <v>98</v>
      </c>
      <c r="L29" s="212">
        <f>AZUQUECA!$L$38</f>
        <v>98</v>
      </c>
      <c r="M29" s="222">
        <f>L29/K29</f>
        <v>1</v>
      </c>
      <c r="N29" s="215"/>
      <c r="O29" s="216"/>
      <c r="P29" s="241"/>
      <c r="Q29" s="211">
        <f>SUM(B29,E29,H29,K29)</f>
        <v>678</v>
      </c>
      <c r="R29" s="212">
        <f>SUM(C29,F29,I29,L29)</f>
        <v>560</v>
      </c>
      <c r="S29" s="218">
        <f t="shared" si="1"/>
        <v>0.8259587020648967</v>
      </c>
      <c r="T29" s="82"/>
    </row>
    <row r="30" spans="1:20" ht="18.75">
      <c r="A30" s="219" t="s">
        <v>109</v>
      </c>
      <c r="B30" s="230">
        <f>GUADALAJARA!$B$40</f>
        <v>999</v>
      </c>
      <c r="C30" s="221">
        <f>GUADALAJARA!$C$40</f>
        <v>998</v>
      </c>
      <c r="D30" s="250">
        <f>C30/B30</f>
        <v>0.998998998998999</v>
      </c>
      <c r="E30" s="230">
        <f>GUADALAJARA!$E$40</f>
        <v>1966</v>
      </c>
      <c r="F30" s="221">
        <f>GUADALAJARA!$F$40</f>
        <v>1964</v>
      </c>
      <c r="G30" s="242">
        <f>F30/E30</f>
        <v>0.9989827060020345</v>
      </c>
      <c r="H30" s="223">
        <f>GUADALAJARA!$H$40</f>
        <v>950</v>
      </c>
      <c r="I30" s="221">
        <f>GUADALAJARA!$I$40</f>
        <v>940</v>
      </c>
      <c r="J30" s="222">
        <f t="shared" si="5"/>
        <v>0.9894736842105263</v>
      </c>
      <c r="K30" s="230">
        <f>GUADALAJARA!$K$40</f>
        <v>923</v>
      </c>
      <c r="L30" s="221">
        <f>GUADALAJARA!$L$40</f>
        <v>916</v>
      </c>
      <c r="M30" s="222">
        <f>L30/K30</f>
        <v>0.9924160346695557</v>
      </c>
      <c r="N30" s="230">
        <f>GUADALAJARA!N40</f>
        <v>657</v>
      </c>
      <c r="O30" s="221">
        <f>GUADALAJARA!$O$40</f>
        <v>657</v>
      </c>
      <c r="P30" s="251">
        <f>O30/N30</f>
        <v>1</v>
      </c>
      <c r="Q30" s="220">
        <f>SUM(B30,E30,H30,K30,N30)</f>
        <v>5495</v>
      </c>
      <c r="R30" s="228">
        <f>SUM(C30,F30,I30,L30,O30)</f>
        <v>5475</v>
      </c>
      <c r="S30" s="229">
        <f t="shared" si="1"/>
        <v>0.9963603275705186</v>
      </c>
      <c r="T30" s="82"/>
    </row>
    <row r="31" spans="1:20" ht="19.5" thickBot="1">
      <c r="A31" s="219" t="s">
        <v>113</v>
      </c>
      <c r="B31" s="230">
        <f>SIGÜENZA!$B$21</f>
        <v>42</v>
      </c>
      <c r="C31" s="221">
        <f>SIGÜENZA!$C$21</f>
        <v>42</v>
      </c>
      <c r="D31" s="250">
        <f>C31/B31</f>
        <v>1</v>
      </c>
      <c r="E31" s="230">
        <f>SIGÜENZA!$E$21</f>
        <v>108</v>
      </c>
      <c r="F31" s="221">
        <f>SIGÜENZA!$F$21</f>
        <v>108</v>
      </c>
      <c r="G31" s="242">
        <f>F31/E31</f>
        <v>1</v>
      </c>
      <c r="H31" s="223">
        <f>SIGÜENZA!$H$21</f>
        <v>121</v>
      </c>
      <c r="I31" s="221">
        <f>SIGÜENZA!$I$21</f>
        <v>121</v>
      </c>
      <c r="J31" s="222">
        <f t="shared" si="5"/>
        <v>1</v>
      </c>
      <c r="K31" s="230">
        <f>SIGÜENZA!$K$21</f>
        <v>122</v>
      </c>
      <c r="L31" s="221">
        <f>SIGÜENZA!$L$21</f>
        <v>122</v>
      </c>
      <c r="M31" s="222">
        <f>L31/K31</f>
        <v>1</v>
      </c>
      <c r="N31" s="230">
        <f>SIGÜENZA!N21</f>
        <v>67</v>
      </c>
      <c r="O31" s="221">
        <f>SIGÜENZA!$O$21</f>
        <v>67</v>
      </c>
      <c r="P31" s="251">
        <f>O31/N31</f>
        <v>1</v>
      </c>
      <c r="Q31" s="220">
        <f>SUM(B31,E31,H31,K31,N31)</f>
        <v>460</v>
      </c>
      <c r="R31" s="228">
        <f>SUM(C31,F31,I31,L31,O31)</f>
        <v>460</v>
      </c>
      <c r="S31" s="231">
        <f t="shared" si="1"/>
        <v>1</v>
      </c>
      <c r="T31" s="82"/>
    </row>
    <row r="32" spans="1:20" s="2" customFormat="1" ht="20.25" thickBot="1" thickTop="1">
      <c r="A32" s="232" t="s">
        <v>24</v>
      </c>
      <c r="B32" s="233">
        <f>SUM(B29:B31)</f>
        <v>1190</v>
      </c>
      <c r="C32" s="234">
        <f>SUM(C29:C31)</f>
        <v>1189</v>
      </c>
      <c r="D32" s="252">
        <f>C32/B32</f>
        <v>0.9991596638655462</v>
      </c>
      <c r="E32" s="233">
        <f>SUM(E29:E31)</f>
        <v>2387</v>
      </c>
      <c r="F32" s="234">
        <f>SUM(F29:F31)</f>
        <v>2385</v>
      </c>
      <c r="G32" s="253">
        <f>F32/E32</f>
        <v>0.9991621281943862</v>
      </c>
      <c r="H32" s="233">
        <f>SUM(H29:H31)</f>
        <v>1189</v>
      </c>
      <c r="I32" s="234">
        <f>SUM(I29:I31)</f>
        <v>1061</v>
      </c>
      <c r="J32" s="247">
        <f t="shared" si="5"/>
        <v>0.8923465096719932</v>
      </c>
      <c r="K32" s="233">
        <f>SUM(K29:K31)</f>
        <v>1143</v>
      </c>
      <c r="L32" s="234">
        <f>SUM(L29:L31)</f>
        <v>1136</v>
      </c>
      <c r="M32" s="247">
        <f>L32/K32</f>
        <v>0.9938757655293088</v>
      </c>
      <c r="N32" s="233">
        <f>SUM(N30:N31)</f>
        <v>724</v>
      </c>
      <c r="O32" s="234">
        <f>SUM(O30:O31)</f>
        <v>724</v>
      </c>
      <c r="P32" s="252">
        <f>O32/N32</f>
        <v>1</v>
      </c>
      <c r="Q32" s="233">
        <f>SUM(Q29:Q31)</f>
        <v>6633</v>
      </c>
      <c r="R32" s="240">
        <f>SUM(R29:R31)</f>
        <v>6495</v>
      </c>
      <c r="S32" s="202">
        <f t="shared" si="1"/>
        <v>0.979194934418815</v>
      </c>
      <c r="T32" s="83"/>
    </row>
    <row r="33" spans="1:20" ht="18.75" thickBot="1">
      <c r="A33" s="363"/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5"/>
      <c r="T33" s="82"/>
    </row>
    <row r="34" spans="1:20" ht="13.5" customHeight="1" thickBot="1">
      <c r="A34" s="210" t="s">
        <v>115</v>
      </c>
      <c r="B34" s="211">
        <f>GUADALAJARA!$B$42</f>
        <v>0</v>
      </c>
      <c r="C34" s="212">
        <f>GUADALAJARA!$C$42</f>
        <v>0</v>
      </c>
      <c r="D34" s="254" t="e">
        <f>C34*100/B34</f>
        <v>#DIV/0!</v>
      </c>
      <c r="E34" s="255"/>
      <c r="F34" s="256"/>
      <c r="G34" s="257"/>
      <c r="H34" s="255"/>
      <c r="I34" s="256"/>
      <c r="J34" s="257"/>
      <c r="K34" s="255"/>
      <c r="L34" s="256"/>
      <c r="M34" s="257"/>
      <c r="N34" s="255"/>
      <c r="O34" s="256"/>
      <c r="P34" s="258"/>
      <c r="Q34" s="211">
        <f>SUM(B34,E34,H34,K34,N34)</f>
        <v>0</v>
      </c>
      <c r="R34" s="212">
        <f>SUM(C34,F34,I34,L34,O34)</f>
        <v>0</v>
      </c>
      <c r="S34" s="259" t="e">
        <f>R34*100/Q34</f>
        <v>#DIV/0!</v>
      </c>
      <c r="T34" s="82"/>
    </row>
    <row r="35" spans="1:20" s="2" customFormat="1" ht="14.25" customHeight="1" thickBot="1" thickTop="1">
      <c r="A35" s="232" t="s">
        <v>51</v>
      </c>
      <c r="B35" s="260">
        <f>SUM(B34)</f>
        <v>0</v>
      </c>
      <c r="C35" s="261">
        <f>SUM(C34)</f>
        <v>0</v>
      </c>
      <c r="D35" s="262" t="e">
        <f>C35*100/B35</f>
        <v>#DIV/0!</v>
      </c>
      <c r="E35" s="263"/>
      <c r="F35" s="264"/>
      <c r="G35" s="265"/>
      <c r="H35" s="263"/>
      <c r="I35" s="264"/>
      <c r="J35" s="265"/>
      <c r="K35" s="263"/>
      <c r="L35" s="264"/>
      <c r="M35" s="265"/>
      <c r="N35" s="263"/>
      <c r="O35" s="264"/>
      <c r="P35" s="266"/>
      <c r="Q35" s="260">
        <f>SUM(B35,E35,H35,K35,N35)</f>
        <v>0</v>
      </c>
      <c r="R35" s="267">
        <f>SUM(C35,F35,I35,L35,O35)</f>
        <v>0</v>
      </c>
      <c r="S35" s="268" t="e">
        <f>R35*100/Q35</f>
        <v>#DIV/0!</v>
      </c>
      <c r="T35" s="83"/>
    </row>
    <row r="36" spans="1:20" ht="18.75" thickBot="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6"/>
      <c r="T36" s="82"/>
    </row>
    <row r="37" spans="1:20" s="2" customFormat="1" ht="19.5" thickTop="1">
      <c r="A37" s="269" t="s">
        <v>20</v>
      </c>
      <c r="B37" s="270">
        <f>B15</f>
        <v>5963</v>
      </c>
      <c r="C37" s="271">
        <f>C15</f>
        <v>4164</v>
      </c>
      <c r="D37" s="272">
        <f>D15</f>
        <v>0.6983062217004863</v>
      </c>
      <c r="E37" s="270">
        <f>E15</f>
        <v>10680</v>
      </c>
      <c r="F37" s="271">
        <f>F15</f>
        <v>7655</v>
      </c>
      <c r="G37" s="272">
        <f>F37/E37</f>
        <v>0.7167602996254682</v>
      </c>
      <c r="H37" s="273"/>
      <c r="I37" s="274"/>
      <c r="J37" s="275"/>
      <c r="K37" s="273"/>
      <c r="L37" s="274"/>
      <c r="M37" s="275"/>
      <c r="N37" s="273"/>
      <c r="O37" s="274"/>
      <c r="P37" s="275"/>
      <c r="Q37" s="270">
        <f>B37+E37</f>
        <v>16643</v>
      </c>
      <c r="R37" s="271">
        <f>C37+F37</f>
        <v>11819</v>
      </c>
      <c r="S37" s="276">
        <f>R37/Q37</f>
        <v>0.7101484107432554</v>
      </c>
      <c r="T37" s="83"/>
    </row>
    <row r="38" spans="1:20" s="2" customFormat="1" ht="18.75">
      <c r="A38" s="277" t="s">
        <v>23</v>
      </c>
      <c r="B38" s="224"/>
      <c r="C38" s="225"/>
      <c r="D38" s="278"/>
      <c r="E38" s="224"/>
      <c r="F38" s="225"/>
      <c r="G38" s="278" t="e">
        <f>F38/E38</f>
        <v>#DIV/0!</v>
      </c>
      <c r="H38" s="279">
        <f aca="true" t="shared" si="10" ref="H38:O38">H27</f>
        <v>2329</v>
      </c>
      <c r="I38" s="280">
        <f t="shared" si="10"/>
        <v>653</v>
      </c>
      <c r="J38" s="281">
        <f>I38/H38</f>
        <v>0.2803778445684843</v>
      </c>
      <c r="K38" s="279">
        <f t="shared" si="10"/>
        <v>1580</v>
      </c>
      <c r="L38" s="280">
        <f t="shared" si="10"/>
        <v>377</v>
      </c>
      <c r="M38" s="281">
        <f>L38/K38</f>
        <v>0.23860759493670886</v>
      </c>
      <c r="N38" s="279">
        <f t="shared" si="10"/>
        <v>959</v>
      </c>
      <c r="O38" s="280">
        <f t="shared" si="10"/>
        <v>144</v>
      </c>
      <c r="P38" s="281">
        <f>O38/N38</f>
        <v>0.15015641293013557</v>
      </c>
      <c r="Q38" s="279">
        <f>H38+K38+N38</f>
        <v>4868</v>
      </c>
      <c r="R38" s="280">
        <f>I38+L38+O38</f>
        <v>1174</v>
      </c>
      <c r="S38" s="282">
        <f>R38/Q38</f>
        <v>0.24116680361544782</v>
      </c>
      <c r="T38" s="83"/>
    </row>
    <row r="39" spans="1:20" s="2" customFormat="1" ht="18.75">
      <c r="A39" s="277" t="s">
        <v>24</v>
      </c>
      <c r="B39" s="279">
        <f aca="true" t="shared" si="11" ref="B39:O39">B32</f>
        <v>1190</v>
      </c>
      <c r="C39" s="280">
        <f t="shared" si="11"/>
        <v>1189</v>
      </c>
      <c r="D39" s="281">
        <f t="shared" si="11"/>
        <v>0.9991596638655462</v>
      </c>
      <c r="E39" s="279">
        <f t="shared" si="11"/>
        <v>2387</v>
      </c>
      <c r="F39" s="280">
        <f t="shared" si="11"/>
        <v>2385</v>
      </c>
      <c r="G39" s="281">
        <f>F39/E39</f>
        <v>0.9991621281943862</v>
      </c>
      <c r="H39" s="279">
        <f t="shared" si="11"/>
        <v>1189</v>
      </c>
      <c r="I39" s="280">
        <f t="shared" si="11"/>
        <v>1061</v>
      </c>
      <c r="J39" s="281">
        <f>I39/H39</f>
        <v>0.8923465096719932</v>
      </c>
      <c r="K39" s="279">
        <f t="shared" si="11"/>
        <v>1143</v>
      </c>
      <c r="L39" s="280">
        <f t="shared" si="11"/>
        <v>1136</v>
      </c>
      <c r="M39" s="281">
        <f>L39/K39</f>
        <v>0.9938757655293088</v>
      </c>
      <c r="N39" s="279">
        <f t="shared" si="11"/>
        <v>724</v>
      </c>
      <c r="O39" s="280">
        <f t="shared" si="11"/>
        <v>724</v>
      </c>
      <c r="P39" s="281">
        <f>O39/N39</f>
        <v>1</v>
      </c>
      <c r="Q39" s="279">
        <f>B39+E39+H39+K39+N39</f>
        <v>6633</v>
      </c>
      <c r="R39" s="280">
        <f>C39+F39+I39+L39+O39</f>
        <v>6495</v>
      </c>
      <c r="S39" s="282">
        <f>R39/Q39</f>
        <v>0.979194934418815</v>
      </c>
      <c r="T39" s="83"/>
    </row>
    <row r="40" spans="1:20" s="2" customFormat="1" ht="19.5" thickBot="1">
      <c r="A40" s="277" t="s">
        <v>51</v>
      </c>
      <c r="B40" s="279">
        <f aca="true" t="shared" si="12" ref="B40:R40">B35</f>
        <v>0</v>
      </c>
      <c r="C40" s="280">
        <f t="shared" si="12"/>
        <v>0</v>
      </c>
      <c r="D40" s="283" t="e">
        <f t="shared" si="12"/>
        <v>#DIV/0!</v>
      </c>
      <c r="E40" s="279">
        <f t="shared" si="12"/>
        <v>0</v>
      </c>
      <c r="F40" s="280">
        <f t="shared" si="12"/>
        <v>0</v>
      </c>
      <c r="G40" s="283" t="e">
        <f>F40/E40</f>
        <v>#DIV/0!</v>
      </c>
      <c r="H40" s="279">
        <f t="shared" si="12"/>
        <v>0</v>
      </c>
      <c r="I40" s="280">
        <f t="shared" si="12"/>
        <v>0</v>
      </c>
      <c r="J40" s="281" t="e">
        <f>I40/H40</f>
        <v>#DIV/0!</v>
      </c>
      <c r="K40" s="279">
        <f t="shared" si="12"/>
        <v>0</v>
      </c>
      <c r="L40" s="280">
        <f t="shared" si="12"/>
        <v>0</v>
      </c>
      <c r="M40" s="281" t="e">
        <f>L40/K40</f>
        <v>#DIV/0!</v>
      </c>
      <c r="N40" s="279">
        <f t="shared" si="12"/>
        <v>0</v>
      </c>
      <c r="O40" s="280">
        <f t="shared" si="12"/>
        <v>0</v>
      </c>
      <c r="P40" s="281" t="e">
        <f>O40/N40</f>
        <v>#DIV/0!</v>
      </c>
      <c r="Q40" s="279">
        <f t="shared" si="12"/>
        <v>0</v>
      </c>
      <c r="R40" s="280">
        <f t="shared" si="12"/>
        <v>0</v>
      </c>
      <c r="S40" s="284" t="e">
        <f>R40/Q40</f>
        <v>#DIV/0!</v>
      </c>
      <c r="T40" s="83"/>
    </row>
    <row r="41" spans="1:20" s="2" customFormat="1" ht="24.75" customHeight="1" thickBot="1">
      <c r="A41" s="285" t="s">
        <v>9</v>
      </c>
      <c r="B41" s="286">
        <f>SUM(B37:B40)</f>
        <v>7153</v>
      </c>
      <c r="C41" s="287">
        <f>SUM(C37:C40)</f>
        <v>5353</v>
      </c>
      <c r="D41" s="288">
        <v>0.7855</v>
      </c>
      <c r="E41" s="286">
        <f>SUM(E37:E40)</f>
        <v>13067</v>
      </c>
      <c r="F41" s="287">
        <f>SUM(F37:F40)</f>
        <v>10040</v>
      </c>
      <c r="G41" s="288">
        <f>F41/E41</f>
        <v>0.7683477462309635</v>
      </c>
      <c r="H41" s="286">
        <f>SUM(H37:H40)</f>
        <v>3518</v>
      </c>
      <c r="I41" s="287">
        <f>SUM(I37:I40)</f>
        <v>1714</v>
      </c>
      <c r="J41" s="288">
        <f>I41/H41</f>
        <v>0.4872086412734508</v>
      </c>
      <c r="K41" s="289">
        <f>SUM(K37:K40)</f>
        <v>2723</v>
      </c>
      <c r="L41" s="287">
        <f>SUM(L37:L40)</f>
        <v>1513</v>
      </c>
      <c r="M41" s="290">
        <f>L41/K41</f>
        <v>0.5556371648916636</v>
      </c>
      <c r="N41" s="286">
        <f>SUM(N37:N40)</f>
        <v>1683</v>
      </c>
      <c r="O41" s="287">
        <f>SUM(O37:O40)</f>
        <v>868</v>
      </c>
      <c r="P41" s="290">
        <f>O41/N41</f>
        <v>0.5157456922162804</v>
      </c>
      <c r="Q41" s="286">
        <f>SUM(Q37:Q40)</f>
        <v>28144</v>
      </c>
      <c r="R41" s="291">
        <f>SUM(R37:R40)</f>
        <v>19488</v>
      </c>
      <c r="S41" s="201">
        <f>R41/Q41</f>
        <v>0.6924388857305287</v>
      </c>
      <c r="T41" s="83"/>
    </row>
    <row r="42" spans="1:19" ht="18.75" thickTop="1">
      <c r="A42" s="292"/>
      <c r="B42" s="292"/>
      <c r="C42" s="292"/>
      <c r="D42" s="293"/>
      <c r="E42" s="292"/>
      <c r="F42" s="292"/>
      <c r="G42" s="293"/>
      <c r="H42" s="292"/>
      <c r="I42" s="292"/>
      <c r="J42" s="293"/>
      <c r="K42" s="292"/>
      <c r="L42" s="292"/>
      <c r="M42" s="293"/>
      <c r="N42" s="292"/>
      <c r="O42" s="292"/>
      <c r="P42" s="293"/>
      <c r="Q42" s="292"/>
      <c r="R42" s="292"/>
      <c r="S42" s="294"/>
    </row>
    <row r="43" spans="1:19" ht="18">
      <c r="A43" s="295"/>
      <c r="B43" s="295"/>
      <c r="C43" s="295"/>
      <c r="D43" s="296"/>
      <c r="E43" s="295"/>
      <c r="F43" s="295"/>
      <c r="G43" s="296"/>
      <c r="H43" s="295"/>
      <c r="I43" s="295"/>
      <c r="J43" s="296"/>
      <c r="K43" s="295"/>
      <c r="L43" s="295"/>
      <c r="M43" s="296"/>
      <c r="N43" s="295"/>
      <c r="O43" s="295"/>
      <c r="P43" s="296"/>
      <c r="Q43" s="295"/>
      <c r="R43" s="295"/>
      <c r="S43" s="297"/>
    </row>
    <row r="45" spans="1:3" ht="11.25">
      <c r="A45" s="312"/>
      <c r="B45" s="312"/>
      <c r="C45" s="312"/>
    </row>
    <row r="46" spans="1:4" ht="15.75">
      <c r="A46" s="319" t="s">
        <v>143</v>
      </c>
      <c r="B46" s="321" t="s">
        <v>141</v>
      </c>
      <c r="C46" s="321" t="s">
        <v>142</v>
      </c>
      <c r="D46" s="309"/>
    </row>
    <row r="47" spans="1:6" ht="15.75">
      <c r="A47" s="319" t="s">
        <v>149</v>
      </c>
      <c r="B47" s="313"/>
      <c r="C47" s="313"/>
      <c r="D47" s="310"/>
      <c r="E47" s="300"/>
      <c r="F47" s="300"/>
    </row>
    <row r="48" spans="1:6" ht="18">
      <c r="A48" s="318" t="s">
        <v>144</v>
      </c>
      <c r="B48" s="314">
        <f>C37</f>
        <v>4164</v>
      </c>
      <c r="C48" s="314">
        <f>C37-B37</f>
        <v>-1799</v>
      </c>
      <c r="D48" s="310"/>
      <c r="E48" s="300"/>
      <c r="F48" s="300"/>
    </row>
    <row r="49" spans="1:6" ht="18">
      <c r="A49" s="318" t="s">
        <v>145</v>
      </c>
      <c r="B49" s="314">
        <f>F37</f>
        <v>7655</v>
      </c>
      <c r="C49" s="314">
        <f>F37-E37</f>
        <v>-3025</v>
      </c>
      <c r="D49" s="310"/>
      <c r="E49" s="300"/>
      <c r="F49" s="300"/>
    </row>
    <row r="50" spans="1:6" ht="18">
      <c r="A50" s="318" t="s">
        <v>146</v>
      </c>
      <c r="B50" s="314">
        <f>I38+L38</f>
        <v>1030</v>
      </c>
      <c r="C50" s="314">
        <f>H38+K38-B50</f>
        <v>2879</v>
      </c>
      <c r="D50" s="310"/>
      <c r="E50" s="300"/>
      <c r="F50" s="300"/>
    </row>
    <row r="51" spans="1:6" ht="18">
      <c r="A51" s="318" t="s">
        <v>147</v>
      </c>
      <c r="B51" s="314">
        <f>O38</f>
        <v>144</v>
      </c>
      <c r="C51" s="314">
        <f>N38-B51</f>
        <v>815</v>
      </c>
      <c r="D51" s="310"/>
      <c r="E51" s="300"/>
      <c r="F51" s="300"/>
    </row>
    <row r="52" spans="1:4" ht="18">
      <c r="A52" s="318" t="s">
        <v>148</v>
      </c>
      <c r="B52" s="315"/>
      <c r="C52" s="315"/>
      <c r="D52" s="309"/>
    </row>
    <row r="53" spans="1:19" s="306" customFormat="1" ht="18">
      <c r="A53" s="320"/>
      <c r="B53" s="316"/>
      <c r="C53" s="316"/>
      <c r="D53" s="311"/>
      <c r="G53" s="305"/>
      <c r="J53" s="305"/>
      <c r="M53" s="305"/>
      <c r="P53" s="305"/>
      <c r="S53" s="307"/>
    </row>
    <row r="54" spans="1:4" ht="18">
      <c r="A54" s="321" t="s">
        <v>150</v>
      </c>
      <c r="B54" s="315"/>
      <c r="C54" s="315"/>
      <c r="D54" s="309"/>
    </row>
    <row r="55" spans="1:4" ht="18">
      <c r="A55" s="78"/>
      <c r="B55" s="315"/>
      <c r="C55" s="315"/>
      <c r="D55" s="309"/>
    </row>
    <row r="56" spans="1:4" ht="18">
      <c r="A56" s="318" t="s">
        <v>144</v>
      </c>
      <c r="B56" s="314">
        <f>C39</f>
        <v>1189</v>
      </c>
      <c r="C56" s="314">
        <f>B39-B56</f>
        <v>1</v>
      </c>
      <c r="D56" s="309"/>
    </row>
    <row r="57" spans="1:4" ht="18">
      <c r="A57" s="318" t="s">
        <v>145</v>
      </c>
      <c r="B57" s="314">
        <f>F39</f>
        <v>2385</v>
      </c>
      <c r="C57" s="314">
        <f>E39-B57</f>
        <v>2</v>
      </c>
      <c r="D57" s="309"/>
    </row>
    <row r="58" spans="1:5" ht="18">
      <c r="A58" s="318" t="s">
        <v>146</v>
      </c>
      <c r="B58" s="314">
        <f>I39+L39</f>
        <v>2197</v>
      </c>
      <c r="C58" s="314">
        <f>H39+K39-B58</f>
        <v>135</v>
      </c>
      <c r="D58" s="309"/>
      <c r="E58" s="301"/>
    </row>
    <row r="59" spans="1:5" ht="18">
      <c r="A59" s="318" t="s">
        <v>147</v>
      </c>
      <c r="B59" s="314">
        <f>O39</f>
        <v>724</v>
      </c>
      <c r="C59" s="314">
        <f>N39-B59</f>
        <v>0</v>
      </c>
      <c r="D59" s="309"/>
      <c r="E59" s="301"/>
    </row>
    <row r="60" spans="1:5" ht="18">
      <c r="A60" s="318" t="s">
        <v>148</v>
      </c>
      <c r="B60" s="315"/>
      <c r="C60" s="315"/>
      <c r="D60" s="309"/>
      <c r="E60" s="301"/>
    </row>
    <row r="61" spans="1:19" s="302" customFormat="1" ht="18">
      <c r="A61" s="322"/>
      <c r="B61" s="317"/>
      <c r="C61" s="317"/>
      <c r="D61" s="311"/>
      <c r="E61" s="308"/>
      <c r="F61" s="306"/>
      <c r="G61" s="303"/>
      <c r="J61" s="303"/>
      <c r="M61" s="303"/>
      <c r="P61" s="303"/>
      <c r="S61" s="304"/>
    </row>
    <row r="62" spans="1:5" ht="18">
      <c r="A62" s="8" t="s">
        <v>151</v>
      </c>
      <c r="B62" s="315"/>
      <c r="C62" s="315"/>
      <c r="D62" s="309"/>
      <c r="E62" s="301"/>
    </row>
    <row r="63" spans="1:4" ht="18">
      <c r="A63" s="318" t="s">
        <v>144</v>
      </c>
      <c r="B63" s="315"/>
      <c r="C63" s="315"/>
      <c r="D63" s="309"/>
    </row>
    <row r="64" spans="1:4" ht="18">
      <c r="A64" s="318" t="s">
        <v>145</v>
      </c>
      <c r="B64" s="315"/>
      <c r="C64" s="315"/>
      <c r="D64" s="309"/>
    </row>
    <row r="65" spans="1:4" ht="18">
      <c r="A65" s="318" t="s">
        <v>146</v>
      </c>
      <c r="B65" s="315"/>
      <c r="C65" s="315"/>
      <c r="D65" s="309"/>
    </row>
    <row r="66" spans="1:4" ht="18">
      <c r="A66" s="318" t="s">
        <v>147</v>
      </c>
      <c r="B66" s="315"/>
      <c r="C66" s="315"/>
      <c r="D66" s="309"/>
    </row>
    <row r="67" spans="1:4" ht="18">
      <c r="A67" s="318" t="s">
        <v>148</v>
      </c>
      <c r="B67" s="315"/>
      <c r="C67" s="315"/>
      <c r="D67" s="309"/>
    </row>
    <row r="68" spans="1:3" ht="11.25">
      <c r="A68" s="4"/>
      <c r="B68" s="4"/>
      <c r="C68" s="4"/>
    </row>
  </sheetData>
  <sheetProtection selectLockedCells="1" selectUnlockedCells="1"/>
  <mergeCells count="12">
    <mergeCell ref="A1:S1"/>
    <mergeCell ref="B2:D2"/>
    <mergeCell ref="E2:G2"/>
    <mergeCell ref="H2:J2"/>
    <mergeCell ref="K2:M2"/>
    <mergeCell ref="N2:P2"/>
    <mergeCell ref="Q2:S2"/>
    <mergeCell ref="A4:S4"/>
    <mergeCell ref="A28:S28"/>
    <mergeCell ref="A33:S33"/>
    <mergeCell ref="A36:S36"/>
    <mergeCell ref="A16:S16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"/>
  <sheetViews>
    <sheetView zoomScale="75" zoomScaleNormal="75" zoomScaleSheetLayoutView="25" zoomScalePageLayoutView="0" workbookViewId="0" topLeftCell="A1">
      <pane ySplit="3" topLeftCell="BM4" activePane="bottomLeft" state="frozen"/>
      <selection pane="topLeft" activeCell="A1" sqref="A1"/>
      <selection pane="bottomLeft" activeCell="G9" sqref="G9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8.7109375" style="21" bestFit="1" customWidth="1"/>
    <col min="5" max="6" width="5.7109375" style="20" customWidth="1"/>
    <col min="7" max="7" width="8.7109375" style="21" bestFit="1" customWidth="1"/>
    <col min="8" max="9" width="5.7109375" style="20" customWidth="1"/>
    <col min="10" max="10" width="8.7109375" style="21" bestFit="1" customWidth="1"/>
    <col min="11" max="12" width="5.7109375" style="20" customWidth="1"/>
    <col min="13" max="13" width="8.7109375" style="21" bestFit="1" customWidth="1"/>
    <col min="14" max="15" width="5.7109375" style="20" customWidth="1"/>
    <col min="16" max="16" width="8.7109375" style="21" bestFit="1" customWidth="1"/>
    <col min="17" max="18" width="5.7109375" style="20" customWidth="1"/>
    <col min="19" max="19" width="9.8515625" style="27" bestFit="1" customWidth="1"/>
    <col min="20" max="16384" width="11.421875" style="1" customWidth="1"/>
  </cols>
  <sheetData>
    <row r="1" spans="1:19" s="5" customFormat="1" ht="21.75" thickBot="1" thickTop="1">
      <c r="A1" s="347" t="s">
        <v>187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19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</row>
    <row r="4" spans="1:19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1" t="s">
        <v>6</v>
      </c>
      <c r="K4" s="32" t="s">
        <v>4</v>
      </c>
      <c r="L4" s="30" t="s">
        <v>5</v>
      </c>
      <c r="M4" s="49" t="s">
        <v>6</v>
      </c>
      <c r="N4" s="29" t="s">
        <v>4</v>
      </c>
      <c r="O4" s="30" t="s">
        <v>5</v>
      </c>
      <c r="P4" s="31" t="s">
        <v>6</v>
      </c>
      <c r="Q4" s="32" t="s">
        <v>4</v>
      </c>
      <c r="R4" s="30" t="s">
        <v>5</v>
      </c>
      <c r="S4" s="53" t="s">
        <v>6</v>
      </c>
    </row>
    <row r="5" spans="1:19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</row>
    <row r="6" spans="1:20" ht="12.75" customHeight="1" thickBot="1">
      <c r="A6" s="36" t="s">
        <v>127</v>
      </c>
      <c r="B6" s="17">
        <v>29</v>
      </c>
      <c r="C6" s="18">
        <v>18</v>
      </c>
      <c r="D6" s="130">
        <f>C6/B6</f>
        <v>0.6206896551724138</v>
      </c>
      <c r="E6" s="39">
        <v>82</v>
      </c>
      <c r="F6" s="18">
        <v>51</v>
      </c>
      <c r="G6" s="132">
        <f aca="true" t="shared" si="0" ref="G6:G13">F6/E6</f>
        <v>0.6219512195121951</v>
      </c>
      <c r="H6" s="333"/>
      <c r="I6" s="334"/>
      <c r="J6" s="334"/>
      <c r="K6" s="334"/>
      <c r="L6" s="334"/>
      <c r="M6" s="334"/>
      <c r="N6" s="334"/>
      <c r="O6" s="334"/>
      <c r="P6" s="335"/>
      <c r="Q6" s="39">
        <f>B6+E6</f>
        <v>111</v>
      </c>
      <c r="R6" s="18">
        <f>C6+F6</f>
        <v>69</v>
      </c>
      <c r="S6" s="135">
        <f aca="true" t="shared" si="1" ref="S6:S17">R6/Q6</f>
        <v>0.6216216216216216</v>
      </c>
      <c r="T6" s="10"/>
    </row>
    <row r="7" spans="1:20" ht="12.75" customHeight="1" thickBot="1">
      <c r="A7" s="50" t="s">
        <v>123</v>
      </c>
      <c r="B7" s="51"/>
      <c r="C7" s="22"/>
      <c r="D7" s="131" t="e">
        <f aca="true" t="shared" si="2" ref="D7:D13">C7/B7</f>
        <v>#DIV/0!</v>
      </c>
      <c r="E7" s="52"/>
      <c r="F7" s="22"/>
      <c r="G7" s="133" t="e">
        <f t="shared" si="0"/>
        <v>#DIV/0!</v>
      </c>
      <c r="H7" s="336"/>
      <c r="I7" s="337"/>
      <c r="J7" s="337"/>
      <c r="K7" s="337"/>
      <c r="L7" s="337"/>
      <c r="M7" s="337"/>
      <c r="N7" s="337"/>
      <c r="O7" s="337"/>
      <c r="P7" s="338"/>
      <c r="Q7" s="39">
        <f aca="true" t="shared" si="3" ref="Q7:Q13">B7+E7</f>
        <v>0</v>
      </c>
      <c r="R7" s="18">
        <f aca="true" t="shared" si="4" ref="R7:R13">C7+F7</f>
        <v>0</v>
      </c>
      <c r="S7" s="136" t="e">
        <f t="shared" si="1"/>
        <v>#DIV/0!</v>
      </c>
      <c r="T7" s="10"/>
    </row>
    <row r="8" spans="1:20" ht="12" customHeight="1" thickBot="1">
      <c r="A8" s="37" t="s">
        <v>26</v>
      </c>
      <c r="B8" s="19">
        <v>85</v>
      </c>
      <c r="C8" s="20">
        <v>67</v>
      </c>
      <c r="D8" s="131">
        <f t="shared" si="2"/>
        <v>0.788235294117647</v>
      </c>
      <c r="E8" s="40">
        <v>158</v>
      </c>
      <c r="F8" s="20">
        <v>120</v>
      </c>
      <c r="G8" s="133">
        <f t="shared" si="0"/>
        <v>0.759493670886076</v>
      </c>
      <c r="H8" s="336"/>
      <c r="I8" s="337"/>
      <c r="J8" s="337"/>
      <c r="K8" s="337"/>
      <c r="L8" s="337"/>
      <c r="M8" s="337"/>
      <c r="N8" s="337"/>
      <c r="O8" s="337"/>
      <c r="P8" s="338"/>
      <c r="Q8" s="39">
        <f t="shared" si="3"/>
        <v>243</v>
      </c>
      <c r="R8" s="18">
        <f t="shared" si="4"/>
        <v>187</v>
      </c>
      <c r="S8" s="136">
        <f t="shared" si="1"/>
        <v>0.7695473251028807</v>
      </c>
      <c r="T8" s="10"/>
    </row>
    <row r="9" spans="1:20" ht="12.75" customHeight="1" thickBot="1">
      <c r="A9" s="37" t="s">
        <v>27</v>
      </c>
      <c r="B9" s="19">
        <v>56</v>
      </c>
      <c r="C9" s="20">
        <v>41</v>
      </c>
      <c r="D9" s="131">
        <f t="shared" si="2"/>
        <v>0.7321428571428571</v>
      </c>
      <c r="E9" s="40">
        <v>109</v>
      </c>
      <c r="F9" s="20">
        <v>71</v>
      </c>
      <c r="G9" s="133">
        <f t="shared" si="0"/>
        <v>0.6513761467889908</v>
      </c>
      <c r="H9" s="336"/>
      <c r="I9" s="337"/>
      <c r="J9" s="337"/>
      <c r="K9" s="337"/>
      <c r="L9" s="337"/>
      <c r="M9" s="337"/>
      <c r="N9" s="337"/>
      <c r="O9" s="337"/>
      <c r="P9" s="338"/>
      <c r="Q9" s="39">
        <f t="shared" si="3"/>
        <v>165</v>
      </c>
      <c r="R9" s="18">
        <f t="shared" si="4"/>
        <v>112</v>
      </c>
      <c r="S9" s="136">
        <f t="shared" si="1"/>
        <v>0.6787878787878788</v>
      </c>
      <c r="T9" s="10"/>
    </row>
    <row r="10" spans="1:20" ht="12.75" customHeight="1" thickBot="1">
      <c r="A10" s="37" t="s">
        <v>28</v>
      </c>
      <c r="B10" s="19"/>
      <c r="D10" s="131" t="e">
        <f t="shared" si="2"/>
        <v>#DIV/0!</v>
      </c>
      <c r="E10" s="40"/>
      <c r="G10" s="133" t="e">
        <f t="shared" si="0"/>
        <v>#DIV/0!</v>
      </c>
      <c r="H10" s="336"/>
      <c r="I10" s="337"/>
      <c r="J10" s="337"/>
      <c r="K10" s="337"/>
      <c r="L10" s="337"/>
      <c r="M10" s="337"/>
      <c r="N10" s="337"/>
      <c r="O10" s="337"/>
      <c r="P10" s="338"/>
      <c r="Q10" s="39">
        <f t="shared" si="3"/>
        <v>0</v>
      </c>
      <c r="R10" s="18">
        <f t="shared" si="4"/>
        <v>0</v>
      </c>
      <c r="S10" s="136" t="e">
        <f t="shared" si="1"/>
        <v>#DIV/0!</v>
      </c>
      <c r="T10" s="10"/>
    </row>
    <row r="11" spans="1:20" ht="12.75" customHeight="1" thickBot="1">
      <c r="A11" s="37" t="s">
        <v>29</v>
      </c>
      <c r="B11" s="19"/>
      <c r="D11" s="131" t="e">
        <f t="shared" si="2"/>
        <v>#DIV/0!</v>
      </c>
      <c r="E11" s="40"/>
      <c r="G11" s="133" t="e">
        <f t="shared" si="0"/>
        <v>#DIV/0!</v>
      </c>
      <c r="H11" s="336"/>
      <c r="I11" s="337"/>
      <c r="J11" s="337"/>
      <c r="K11" s="337"/>
      <c r="L11" s="337"/>
      <c r="M11" s="337"/>
      <c r="N11" s="337"/>
      <c r="O11" s="337"/>
      <c r="P11" s="338"/>
      <c r="Q11" s="39">
        <f t="shared" si="3"/>
        <v>0</v>
      </c>
      <c r="R11" s="18">
        <f t="shared" si="4"/>
        <v>0</v>
      </c>
      <c r="S11" s="136" t="e">
        <f t="shared" si="1"/>
        <v>#DIV/0!</v>
      </c>
      <c r="T11" s="10"/>
    </row>
    <row r="12" spans="1:20" ht="12.75" customHeight="1" thickBot="1">
      <c r="A12" s="37" t="s">
        <v>172</v>
      </c>
      <c r="B12" s="19"/>
      <c r="D12" s="131" t="e">
        <f t="shared" si="2"/>
        <v>#DIV/0!</v>
      </c>
      <c r="E12" s="40"/>
      <c r="G12" s="133" t="e">
        <f t="shared" si="0"/>
        <v>#DIV/0!</v>
      </c>
      <c r="H12" s="336"/>
      <c r="I12" s="337"/>
      <c r="J12" s="337"/>
      <c r="K12" s="337"/>
      <c r="L12" s="337"/>
      <c r="M12" s="337"/>
      <c r="N12" s="337"/>
      <c r="O12" s="337"/>
      <c r="P12" s="338"/>
      <c r="Q12" s="39">
        <f t="shared" si="3"/>
        <v>0</v>
      </c>
      <c r="R12" s="18">
        <f t="shared" si="4"/>
        <v>0</v>
      </c>
      <c r="S12" s="136" t="e">
        <f t="shared" si="1"/>
        <v>#DIV/0!</v>
      </c>
      <c r="T12" s="10"/>
    </row>
    <row r="13" spans="1:20" s="2" customFormat="1" ht="12.75" customHeight="1" thickBot="1">
      <c r="A13" s="38" t="s">
        <v>20</v>
      </c>
      <c r="B13" s="105">
        <f>SUM(B5:B12)</f>
        <v>170</v>
      </c>
      <c r="C13" s="106">
        <f>SUM(C5:C12)</f>
        <v>126</v>
      </c>
      <c r="D13" s="137">
        <f t="shared" si="2"/>
        <v>0.7411764705882353</v>
      </c>
      <c r="E13" s="107">
        <f>SUM(E5:E12)</f>
        <v>349</v>
      </c>
      <c r="F13" s="106">
        <f>SUM(F5:F12)</f>
        <v>242</v>
      </c>
      <c r="G13" s="139">
        <f t="shared" si="0"/>
        <v>0.6934097421203438</v>
      </c>
      <c r="H13" s="339"/>
      <c r="I13" s="340"/>
      <c r="J13" s="340"/>
      <c r="K13" s="340"/>
      <c r="L13" s="340"/>
      <c r="M13" s="340"/>
      <c r="N13" s="340"/>
      <c r="O13" s="340"/>
      <c r="P13" s="341"/>
      <c r="Q13" s="298">
        <f t="shared" si="3"/>
        <v>519</v>
      </c>
      <c r="R13" s="299">
        <f t="shared" si="4"/>
        <v>368</v>
      </c>
      <c r="S13" s="137">
        <f t="shared" si="1"/>
        <v>0.7090558766859345</v>
      </c>
      <c r="T13" s="9"/>
    </row>
    <row r="14" spans="1:20" ht="19.5" customHeight="1" thickBot="1">
      <c r="A14" s="332"/>
      <c r="B14" s="330"/>
      <c r="C14" s="330"/>
      <c r="D14" s="330"/>
      <c r="E14" s="330"/>
      <c r="F14" s="330"/>
      <c r="G14" s="330"/>
      <c r="H14" s="332"/>
      <c r="I14" s="332"/>
      <c r="J14" s="332"/>
      <c r="K14" s="332"/>
      <c r="L14" s="332"/>
      <c r="M14" s="332"/>
      <c r="N14" s="330"/>
      <c r="O14" s="332"/>
      <c r="P14" s="332"/>
      <c r="Q14" s="332"/>
      <c r="R14" s="332"/>
      <c r="S14" s="332"/>
      <c r="T14" s="10"/>
    </row>
    <row r="15" spans="1:20" ht="12.75" customHeight="1" thickBot="1">
      <c r="A15" s="36" t="s">
        <v>30</v>
      </c>
      <c r="B15" s="333"/>
      <c r="C15" s="334"/>
      <c r="D15" s="334"/>
      <c r="E15" s="334"/>
      <c r="F15" s="334"/>
      <c r="G15" s="335"/>
      <c r="H15" s="39">
        <v>66</v>
      </c>
      <c r="I15" s="18">
        <v>33</v>
      </c>
      <c r="J15" s="132">
        <f>I15/H15</f>
        <v>0.5</v>
      </c>
      <c r="K15" s="17">
        <v>62</v>
      </c>
      <c r="L15" s="18">
        <v>26</v>
      </c>
      <c r="M15" s="132">
        <f>L15/K15</f>
        <v>0.41935483870967744</v>
      </c>
      <c r="N15" s="20">
        <v>62</v>
      </c>
      <c r="O15" s="18">
        <v>34</v>
      </c>
      <c r="P15" s="132">
        <f>O15/N15</f>
        <v>0.5483870967741935</v>
      </c>
      <c r="Q15" s="17">
        <f>H15+K15+N15</f>
        <v>190</v>
      </c>
      <c r="R15" s="18">
        <f>I15+L15+O15</f>
        <v>93</v>
      </c>
      <c r="S15" s="135">
        <f t="shared" si="1"/>
        <v>0.48947368421052634</v>
      </c>
      <c r="T15" s="10"/>
    </row>
    <row r="16" spans="1:20" ht="12.75" customHeight="1" thickBot="1">
      <c r="A16" s="37" t="s">
        <v>167</v>
      </c>
      <c r="B16" s="336"/>
      <c r="C16" s="337"/>
      <c r="D16" s="337"/>
      <c r="E16" s="337"/>
      <c r="F16" s="337"/>
      <c r="G16" s="338"/>
      <c r="H16" s="40">
        <v>69</v>
      </c>
      <c r="I16" s="20">
        <v>37</v>
      </c>
      <c r="J16" s="133">
        <f>I16/H16</f>
        <v>0.5362318840579711</v>
      </c>
      <c r="K16" s="19">
        <v>71</v>
      </c>
      <c r="L16" s="20">
        <v>36</v>
      </c>
      <c r="M16" s="132">
        <f>L16/K16</f>
        <v>0.5070422535211268</v>
      </c>
      <c r="P16" s="134" t="e">
        <f>O16/N16</f>
        <v>#DIV/0!</v>
      </c>
      <c r="Q16" s="19">
        <f>H16+K16+N16</f>
        <v>140</v>
      </c>
      <c r="R16" s="20">
        <f>I16+L16+O16</f>
        <v>73</v>
      </c>
      <c r="S16" s="136">
        <f t="shared" si="1"/>
        <v>0.5214285714285715</v>
      </c>
      <c r="T16" s="10"/>
    </row>
    <row r="17" spans="1:20" s="2" customFormat="1" ht="12.75" customHeight="1" thickBot="1">
      <c r="A17" s="38" t="s">
        <v>23</v>
      </c>
      <c r="B17" s="339"/>
      <c r="C17" s="340"/>
      <c r="D17" s="340"/>
      <c r="E17" s="340"/>
      <c r="F17" s="340"/>
      <c r="G17" s="341"/>
      <c r="H17" s="107">
        <f>SUM(H15:H16)</f>
        <v>135</v>
      </c>
      <c r="I17" s="106">
        <f>SUM(I15:I16)</f>
        <v>70</v>
      </c>
      <c r="J17" s="139">
        <f>I17/H17</f>
        <v>0.5185185185185185</v>
      </c>
      <c r="K17" s="105">
        <f>SUM(K15:K16)</f>
        <v>133</v>
      </c>
      <c r="L17" s="106">
        <f>SUM(L15:L16)</f>
        <v>62</v>
      </c>
      <c r="M17" s="140">
        <f>L17/K17</f>
        <v>0.46616541353383456</v>
      </c>
      <c r="N17" s="147">
        <f>SUM(N15:N16)</f>
        <v>62</v>
      </c>
      <c r="O17" s="106">
        <f>SUM(O15:O16)</f>
        <v>34</v>
      </c>
      <c r="P17" s="138">
        <f>O17/N17</f>
        <v>0.5483870967741935</v>
      </c>
      <c r="Q17" s="105">
        <f>SUM(Q15:Q16)</f>
        <v>330</v>
      </c>
      <c r="R17" s="106">
        <f>SUM(R15:R16)</f>
        <v>166</v>
      </c>
      <c r="S17" s="137">
        <f t="shared" si="1"/>
        <v>0.503030303030303</v>
      </c>
      <c r="T17" s="9"/>
    </row>
    <row r="18" spans="1:20" ht="30" customHeight="1" thickBot="1">
      <c r="A18" s="332"/>
      <c r="B18" s="350"/>
      <c r="C18" s="350"/>
      <c r="D18" s="350"/>
      <c r="E18" s="350"/>
      <c r="F18" s="350"/>
      <c r="G18" s="350"/>
      <c r="H18" s="332"/>
      <c r="I18" s="332"/>
      <c r="J18" s="332"/>
      <c r="K18" s="332"/>
      <c r="L18" s="332"/>
      <c r="M18" s="332"/>
      <c r="N18" s="350"/>
      <c r="O18" s="332"/>
      <c r="P18" s="332"/>
      <c r="Q18" s="332"/>
      <c r="R18" s="332"/>
      <c r="S18" s="332"/>
      <c r="T18" s="10"/>
    </row>
    <row r="19" spans="1:20" s="2" customFormat="1" ht="12.75" customHeight="1" thickBot="1">
      <c r="A19" s="48" t="s">
        <v>25</v>
      </c>
      <c r="B19" s="141">
        <f>(B13)</f>
        <v>170</v>
      </c>
      <c r="C19" s="128">
        <f>(C13)</f>
        <v>126</v>
      </c>
      <c r="D19" s="142">
        <f>D13</f>
        <v>0.7411764705882353</v>
      </c>
      <c r="E19" s="143">
        <f>(E13)</f>
        <v>349</v>
      </c>
      <c r="F19" s="128">
        <f>(F13)</f>
        <v>242</v>
      </c>
      <c r="G19" s="144">
        <f>G13</f>
        <v>0.6934097421203438</v>
      </c>
      <c r="H19" s="141">
        <f>(H17)</f>
        <v>135</v>
      </c>
      <c r="I19" s="128">
        <f>(I17)</f>
        <v>70</v>
      </c>
      <c r="J19" s="145">
        <f>(I19)/(H19)</f>
        <v>0.5185185185185185</v>
      </c>
      <c r="K19" s="143">
        <f>(K17)</f>
        <v>133</v>
      </c>
      <c r="L19" s="128">
        <f>(L17)</f>
        <v>62</v>
      </c>
      <c r="M19" s="146">
        <f>(L19)/(K19)</f>
        <v>0.46616541353383456</v>
      </c>
      <c r="N19" s="141">
        <f>(N17)</f>
        <v>62</v>
      </c>
      <c r="O19" s="128">
        <f>(O17)</f>
        <v>34</v>
      </c>
      <c r="P19" s="145">
        <f>(O19)/(N19)</f>
        <v>0.5483870967741935</v>
      </c>
      <c r="Q19" s="143">
        <f>(Q13)+(Q17)</f>
        <v>849</v>
      </c>
      <c r="R19" s="128">
        <f>(R13)+(R17)</f>
        <v>534</v>
      </c>
      <c r="S19" s="145">
        <f>(R19)/(Q19)</f>
        <v>0.6289752650176679</v>
      </c>
      <c r="T19" s="9"/>
    </row>
  </sheetData>
  <sheetProtection/>
  <mergeCells count="13">
    <mergeCell ref="A1:S1"/>
    <mergeCell ref="N3:P3"/>
    <mergeCell ref="Q3:S3"/>
    <mergeCell ref="B3:D3"/>
    <mergeCell ref="A2:S2"/>
    <mergeCell ref="E3:G3"/>
    <mergeCell ref="H3:J3"/>
    <mergeCell ref="K3:M3"/>
    <mergeCell ref="A5:S5"/>
    <mergeCell ref="A14:S14"/>
    <mergeCell ref="A18:S18"/>
    <mergeCell ref="H6:P13"/>
    <mergeCell ref="B15:G17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85" r:id="rId1"/>
  <headerFooter alignWithMargins="0">
    <oddFooter>&amp;C&amp;"Times New Roman,Normal"Delegación Diocesana de Enseñanza / SIGÜENZA-GUADALAJARA&amp;R&amp;"Times New Roman,Normal"Estadísticas. Curso 2006-07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21"/>
  <sheetViews>
    <sheetView zoomScale="75" zoomScaleNormal="75" zoomScaleSheetLayoutView="25" zoomScalePageLayoutView="0" workbookViewId="0" topLeftCell="A1">
      <selection activeCell="G14" sqref="G14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8.7109375" style="21" bestFit="1" customWidth="1"/>
    <col min="5" max="6" width="5.7109375" style="20" customWidth="1"/>
    <col min="7" max="7" width="8.7109375" style="21" bestFit="1" customWidth="1"/>
    <col min="8" max="9" width="5.7109375" style="20" customWidth="1"/>
    <col min="10" max="10" width="8.7109375" style="21" bestFit="1" customWidth="1"/>
    <col min="11" max="12" width="5.7109375" style="20" customWidth="1"/>
    <col min="13" max="13" width="8.7109375" style="21" bestFit="1" customWidth="1"/>
    <col min="14" max="18" width="5.7109375" style="20" customWidth="1"/>
    <col min="19" max="19" width="10.421875" style="27" bestFit="1" customWidth="1"/>
    <col min="20" max="16384" width="11.421875" style="1" customWidth="1"/>
  </cols>
  <sheetData>
    <row r="1" spans="1:19" s="5" customFormat="1" ht="21.75" thickBot="1" thickTop="1">
      <c r="A1" s="347" t="s">
        <v>188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1" t="s">
        <v>6</v>
      </c>
      <c r="K4" s="32" t="s">
        <v>4</v>
      </c>
      <c r="L4" s="30" t="s">
        <v>5</v>
      </c>
      <c r="M4" s="49" t="s">
        <v>6</v>
      </c>
      <c r="N4" s="29" t="s">
        <v>4</v>
      </c>
      <c r="O4" s="30" t="s">
        <v>5</v>
      </c>
      <c r="P4" s="34" t="s">
        <v>6</v>
      </c>
      <c r="Q4" s="32" t="s">
        <v>4</v>
      </c>
      <c r="R4" s="30" t="s">
        <v>5</v>
      </c>
      <c r="S4" s="53" t="s">
        <v>6</v>
      </c>
      <c r="T4" s="14"/>
    </row>
    <row r="5" spans="1:20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ht="12.75" customHeight="1" thickBot="1">
      <c r="A6" s="36" t="s">
        <v>156</v>
      </c>
      <c r="B6" s="17"/>
      <c r="C6" s="18"/>
      <c r="D6" s="130" t="e">
        <f>(C6/B6)</f>
        <v>#DIV/0!</v>
      </c>
      <c r="E6" s="39"/>
      <c r="F6" s="18"/>
      <c r="G6" s="132" t="e">
        <f aca="true" t="shared" si="0" ref="G6:G15">(F6/E6)</f>
        <v>#DIV/0!</v>
      </c>
      <c r="H6" s="333"/>
      <c r="I6" s="334"/>
      <c r="J6" s="334"/>
      <c r="K6" s="334"/>
      <c r="L6" s="334"/>
      <c r="M6" s="334"/>
      <c r="N6" s="334"/>
      <c r="O6" s="334"/>
      <c r="P6" s="335"/>
      <c r="Q6" s="39">
        <f>SUM(B6,E6)</f>
        <v>0</v>
      </c>
      <c r="R6" s="18">
        <f>SUM(C6,F6)</f>
        <v>0</v>
      </c>
      <c r="S6" s="135" t="e">
        <f>(R6/Q6)</f>
        <v>#DIV/0!</v>
      </c>
      <c r="T6" s="10"/>
    </row>
    <row r="7" spans="1:20" ht="12.75" customHeight="1" thickBot="1">
      <c r="A7" s="37" t="s">
        <v>157</v>
      </c>
      <c r="B7" s="19"/>
      <c r="D7" s="130" t="e">
        <f aca="true" t="shared" si="1" ref="D7:D14">(C7/B7)</f>
        <v>#DIV/0!</v>
      </c>
      <c r="E7" s="40"/>
      <c r="G7" s="133" t="e">
        <f t="shared" si="0"/>
        <v>#DIV/0!</v>
      </c>
      <c r="H7" s="336"/>
      <c r="I7" s="337"/>
      <c r="J7" s="337"/>
      <c r="K7" s="337"/>
      <c r="L7" s="337"/>
      <c r="M7" s="337"/>
      <c r="N7" s="337"/>
      <c r="O7" s="337"/>
      <c r="P7" s="338"/>
      <c r="Q7" s="39">
        <f aca="true" t="shared" si="2" ref="Q7:Q14">SUM(B7,E7)</f>
        <v>0</v>
      </c>
      <c r="R7" s="18">
        <f aca="true" t="shared" si="3" ref="R7:R14">SUM(C7,F7)</f>
        <v>0</v>
      </c>
      <c r="S7" s="135" t="e">
        <f aca="true" t="shared" si="4" ref="S7:S14">(R7/Q7)</f>
        <v>#DIV/0!</v>
      </c>
      <c r="T7" s="10"/>
    </row>
    <row r="8" spans="1:20" ht="12.75" customHeight="1" thickBot="1">
      <c r="A8" s="37" t="s">
        <v>158</v>
      </c>
      <c r="B8" s="19"/>
      <c r="D8" s="130" t="e">
        <f t="shared" si="1"/>
        <v>#DIV/0!</v>
      </c>
      <c r="E8" s="40"/>
      <c r="G8" s="132" t="e">
        <f t="shared" si="0"/>
        <v>#DIV/0!</v>
      </c>
      <c r="H8" s="336"/>
      <c r="I8" s="337"/>
      <c r="J8" s="337"/>
      <c r="K8" s="337"/>
      <c r="L8" s="337"/>
      <c r="M8" s="337"/>
      <c r="N8" s="337"/>
      <c r="O8" s="337"/>
      <c r="P8" s="338"/>
      <c r="Q8" s="39">
        <f t="shared" si="2"/>
        <v>0</v>
      </c>
      <c r="R8" s="18">
        <f t="shared" si="3"/>
        <v>0</v>
      </c>
      <c r="S8" s="135" t="e">
        <f t="shared" si="4"/>
        <v>#DIV/0!</v>
      </c>
      <c r="T8" s="10"/>
    </row>
    <row r="9" spans="1:20" ht="12.75" customHeight="1" thickBot="1">
      <c r="A9" s="37" t="s">
        <v>159</v>
      </c>
      <c r="B9" s="19"/>
      <c r="D9" s="130" t="e">
        <f t="shared" si="1"/>
        <v>#DIV/0!</v>
      </c>
      <c r="E9" s="40"/>
      <c r="G9" s="133" t="e">
        <f t="shared" si="0"/>
        <v>#DIV/0!</v>
      </c>
      <c r="H9" s="336"/>
      <c r="I9" s="337"/>
      <c r="J9" s="337"/>
      <c r="K9" s="337"/>
      <c r="L9" s="337"/>
      <c r="M9" s="337"/>
      <c r="N9" s="337"/>
      <c r="O9" s="337"/>
      <c r="P9" s="338"/>
      <c r="Q9" s="39">
        <f t="shared" si="2"/>
        <v>0</v>
      </c>
      <c r="R9" s="18">
        <f t="shared" si="3"/>
        <v>0</v>
      </c>
      <c r="S9" s="135" t="e">
        <f t="shared" si="4"/>
        <v>#DIV/0!</v>
      </c>
      <c r="T9" s="10"/>
    </row>
    <row r="10" spans="1:20" ht="12.75" customHeight="1" thickBot="1">
      <c r="A10" s="37" t="s">
        <v>160</v>
      </c>
      <c r="B10" s="19"/>
      <c r="D10" s="130" t="e">
        <f t="shared" si="1"/>
        <v>#DIV/0!</v>
      </c>
      <c r="E10" s="40"/>
      <c r="G10" s="132" t="e">
        <f t="shared" si="0"/>
        <v>#DIV/0!</v>
      </c>
      <c r="H10" s="336"/>
      <c r="I10" s="337"/>
      <c r="J10" s="337"/>
      <c r="K10" s="337"/>
      <c r="L10" s="337"/>
      <c r="M10" s="337"/>
      <c r="N10" s="337"/>
      <c r="O10" s="337"/>
      <c r="P10" s="338"/>
      <c r="Q10" s="39">
        <f t="shared" si="2"/>
        <v>0</v>
      </c>
      <c r="R10" s="18">
        <f t="shared" si="3"/>
        <v>0</v>
      </c>
      <c r="S10" s="135" t="e">
        <f t="shared" si="4"/>
        <v>#DIV/0!</v>
      </c>
      <c r="T10" s="10"/>
    </row>
    <row r="11" spans="1:20" ht="12.75" customHeight="1" thickBot="1">
      <c r="A11" s="37" t="s">
        <v>161</v>
      </c>
      <c r="B11" s="19"/>
      <c r="D11" s="130" t="e">
        <f t="shared" si="1"/>
        <v>#DIV/0!</v>
      </c>
      <c r="E11" s="40"/>
      <c r="G11" s="133" t="e">
        <f t="shared" si="0"/>
        <v>#DIV/0!</v>
      </c>
      <c r="H11" s="336"/>
      <c r="I11" s="337"/>
      <c r="J11" s="337"/>
      <c r="K11" s="337"/>
      <c r="L11" s="337"/>
      <c r="M11" s="337"/>
      <c r="N11" s="337"/>
      <c r="O11" s="337"/>
      <c r="P11" s="338"/>
      <c r="Q11" s="39">
        <f t="shared" si="2"/>
        <v>0</v>
      </c>
      <c r="R11" s="18">
        <f t="shared" si="3"/>
        <v>0</v>
      </c>
      <c r="S11" s="135" t="e">
        <f t="shared" si="4"/>
        <v>#DIV/0!</v>
      </c>
      <c r="T11" s="10"/>
    </row>
    <row r="12" spans="1:20" ht="12.75" customHeight="1" thickBot="1">
      <c r="A12" s="37" t="s">
        <v>162</v>
      </c>
      <c r="B12" s="19"/>
      <c r="D12" s="130" t="e">
        <f t="shared" si="1"/>
        <v>#DIV/0!</v>
      </c>
      <c r="E12" s="40"/>
      <c r="G12" s="132" t="e">
        <f t="shared" si="0"/>
        <v>#DIV/0!</v>
      </c>
      <c r="H12" s="336"/>
      <c r="I12" s="337"/>
      <c r="J12" s="337"/>
      <c r="K12" s="337"/>
      <c r="L12" s="337"/>
      <c r="M12" s="337"/>
      <c r="N12" s="337"/>
      <c r="O12" s="337"/>
      <c r="P12" s="338"/>
      <c r="Q12" s="39">
        <f t="shared" si="2"/>
        <v>0</v>
      </c>
      <c r="R12" s="18">
        <f t="shared" si="3"/>
        <v>0</v>
      </c>
      <c r="S12" s="135" t="e">
        <f t="shared" si="4"/>
        <v>#DIV/0!</v>
      </c>
      <c r="T12" s="10"/>
    </row>
    <row r="13" spans="1:20" ht="12.75" customHeight="1" thickBot="1">
      <c r="A13" s="37" t="s">
        <v>33</v>
      </c>
      <c r="B13" s="19"/>
      <c r="D13" s="130" t="e">
        <f t="shared" si="1"/>
        <v>#DIV/0!</v>
      </c>
      <c r="E13" s="40"/>
      <c r="G13" s="133" t="e">
        <f t="shared" si="0"/>
        <v>#DIV/0!</v>
      </c>
      <c r="H13" s="336"/>
      <c r="I13" s="337"/>
      <c r="J13" s="337"/>
      <c r="K13" s="337"/>
      <c r="L13" s="337"/>
      <c r="M13" s="337"/>
      <c r="N13" s="337"/>
      <c r="O13" s="337"/>
      <c r="P13" s="338"/>
      <c r="Q13" s="39">
        <f t="shared" si="2"/>
        <v>0</v>
      </c>
      <c r="R13" s="18">
        <f t="shared" si="3"/>
        <v>0</v>
      </c>
      <c r="S13" s="135" t="e">
        <f t="shared" si="4"/>
        <v>#DIV/0!</v>
      </c>
      <c r="T13" s="10"/>
    </row>
    <row r="14" spans="1:20" ht="12.75" customHeight="1">
      <c r="A14" s="37" t="s">
        <v>31</v>
      </c>
      <c r="B14" s="19">
        <v>55</v>
      </c>
      <c r="C14" s="20">
        <v>35</v>
      </c>
      <c r="D14" s="130">
        <f t="shared" si="1"/>
        <v>0.6363636363636364</v>
      </c>
      <c r="E14" s="40">
        <v>138</v>
      </c>
      <c r="F14" s="20">
        <v>105</v>
      </c>
      <c r="G14" s="132">
        <f t="shared" si="0"/>
        <v>0.7608695652173914</v>
      </c>
      <c r="H14" s="336"/>
      <c r="I14" s="337"/>
      <c r="J14" s="337"/>
      <c r="K14" s="337"/>
      <c r="L14" s="337"/>
      <c r="M14" s="337"/>
      <c r="N14" s="337"/>
      <c r="O14" s="337"/>
      <c r="P14" s="338"/>
      <c r="Q14" s="39">
        <f t="shared" si="2"/>
        <v>193</v>
      </c>
      <c r="R14" s="18">
        <f t="shared" si="3"/>
        <v>140</v>
      </c>
      <c r="S14" s="135">
        <f t="shared" si="4"/>
        <v>0.7253886010362695</v>
      </c>
      <c r="T14" s="10"/>
    </row>
    <row r="15" spans="1:20" s="2" customFormat="1" ht="13.5" customHeight="1" thickBot="1">
      <c r="A15" s="38" t="s">
        <v>20</v>
      </c>
      <c r="B15" s="105">
        <f>SUM(B5:B14)</f>
        <v>55</v>
      </c>
      <c r="C15" s="106">
        <f>SUM(C5:C14)</f>
        <v>35</v>
      </c>
      <c r="D15" s="137">
        <f>(C15/B15)</f>
        <v>0.6363636363636364</v>
      </c>
      <c r="E15" s="107">
        <f>SUM(E5:E14)</f>
        <v>138</v>
      </c>
      <c r="F15" s="106">
        <f>SUM(F5:F14)</f>
        <v>105</v>
      </c>
      <c r="G15" s="139">
        <f t="shared" si="0"/>
        <v>0.7608695652173914</v>
      </c>
      <c r="H15" s="339"/>
      <c r="I15" s="340"/>
      <c r="J15" s="340"/>
      <c r="K15" s="340"/>
      <c r="L15" s="340"/>
      <c r="M15" s="340"/>
      <c r="N15" s="340"/>
      <c r="O15" s="340"/>
      <c r="P15" s="341"/>
      <c r="Q15" s="149">
        <f>SUM(B15,E15)</f>
        <v>193</v>
      </c>
      <c r="R15" s="150">
        <f>SUM(C15,F15)</f>
        <v>140</v>
      </c>
      <c r="S15" s="137">
        <f>(R15/Q15)</f>
        <v>0.7253886010362695</v>
      </c>
      <c r="T15" s="9"/>
    </row>
    <row r="16" spans="1:20" ht="19.5" customHeight="1" thickBo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10"/>
    </row>
    <row r="17" spans="1:20" ht="12.75" customHeight="1">
      <c r="A17" s="36" t="s">
        <v>32</v>
      </c>
      <c r="B17" s="333"/>
      <c r="C17" s="334"/>
      <c r="D17" s="334"/>
      <c r="E17" s="334"/>
      <c r="F17" s="334"/>
      <c r="G17" s="335"/>
      <c r="H17" s="39">
        <v>97</v>
      </c>
      <c r="I17" s="18">
        <v>31</v>
      </c>
      <c r="J17" s="148">
        <f>(I17/H17)</f>
        <v>0.31958762886597936</v>
      </c>
      <c r="K17" s="18">
        <v>71</v>
      </c>
      <c r="L17" s="18">
        <v>15</v>
      </c>
      <c r="M17" s="132">
        <f>(L17/K17)</f>
        <v>0.2112676056338028</v>
      </c>
      <c r="N17" s="333"/>
      <c r="O17" s="334"/>
      <c r="P17" s="335"/>
      <c r="Q17" s="39">
        <f>H17+K17</f>
        <v>168</v>
      </c>
      <c r="R17" s="18">
        <f>I17+L17</f>
        <v>46</v>
      </c>
      <c r="S17" s="135">
        <f>(R17/Q17)</f>
        <v>0.27380952380952384</v>
      </c>
      <c r="T17" s="10"/>
    </row>
    <row r="18" spans="1:20" s="2" customFormat="1" ht="13.5" customHeight="1" thickBot="1">
      <c r="A18" s="38" t="s">
        <v>23</v>
      </c>
      <c r="B18" s="339"/>
      <c r="C18" s="340"/>
      <c r="D18" s="340"/>
      <c r="E18" s="340"/>
      <c r="F18" s="340"/>
      <c r="G18" s="341"/>
      <c r="H18" s="107">
        <f>SUM(H17:H17)</f>
        <v>97</v>
      </c>
      <c r="I18" s="106">
        <f>SUM(I17:I17)</f>
        <v>31</v>
      </c>
      <c r="J18" s="151">
        <f>(I18/H18)</f>
        <v>0.31958762886597936</v>
      </c>
      <c r="K18" s="106">
        <f>SUM(K17:K17)</f>
        <v>71</v>
      </c>
      <c r="L18" s="106">
        <f>SUM(L17:L17)</f>
        <v>15</v>
      </c>
      <c r="M18" s="138">
        <f>(L18/K18)</f>
        <v>0.2112676056338028</v>
      </c>
      <c r="N18" s="339"/>
      <c r="O18" s="340"/>
      <c r="P18" s="341"/>
      <c r="Q18" s="107">
        <f>SUM(Q17:Q17)</f>
        <v>168</v>
      </c>
      <c r="R18" s="106">
        <f>SUM(R17:R17)</f>
        <v>46</v>
      </c>
      <c r="S18" s="137">
        <f>(R18/Q18)</f>
        <v>0.27380952380952384</v>
      </c>
      <c r="T18" s="9"/>
    </row>
    <row r="19" spans="1:20" ht="30" customHeight="1" thickBo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10"/>
    </row>
    <row r="20" spans="1:20" s="2" customFormat="1" ht="12.75" customHeight="1" thickBot="1">
      <c r="A20" s="48" t="s">
        <v>25</v>
      </c>
      <c r="B20" s="141">
        <f>(B15)+(B18)</f>
        <v>55</v>
      </c>
      <c r="C20" s="128">
        <f>(C15)+(C18)</f>
        <v>35</v>
      </c>
      <c r="D20" s="145">
        <f>(C20)/(B20)</f>
        <v>0.6363636363636364</v>
      </c>
      <c r="E20" s="143">
        <f>(E15)+(E18)</f>
        <v>138</v>
      </c>
      <c r="F20" s="128">
        <f>(F15)+(F18)</f>
        <v>105</v>
      </c>
      <c r="G20" s="144">
        <f>(F20)/(E20)</f>
        <v>0.7608695652173914</v>
      </c>
      <c r="H20" s="141">
        <f>(H15)+(H18)</f>
        <v>97</v>
      </c>
      <c r="I20" s="128">
        <f>(I15)+(I18)</f>
        <v>31</v>
      </c>
      <c r="J20" s="145">
        <f>(I20)/(H20)</f>
        <v>0.31958762886597936</v>
      </c>
      <c r="K20" s="143">
        <f>(K15)+(K18)</f>
        <v>71</v>
      </c>
      <c r="L20" s="128">
        <f>(L15)+(L18)</f>
        <v>15</v>
      </c>
      <c r="M20" s="144">
        <f>(L20)/(K20)</f>
        <v>0.2112676056338028</v>
      </c>
      <c r="N20" s="351"/>
      <c r="O20" s="352"/>
      <c r="P20" s="353"/>
      <c r="Q20" s="143">
        <f>(Q15)+(Q18)</f>
        <v>361</v>
      </c>
      <c r="R20" s="128">
        <f>(R15)+(R18)</f>
        <v>186</v>
      </c>
      <c r="S20" s="145">
        <f>(R20)/(Q20)</f>
        <v>0.5152354570637119</v>
      </c>
      <c r="T20" s="9"/>
    </row>
    <row r="21" spans="1:19" ht="11.25">
      <c r="A21" s="22"/>
      <c r="B21" s="22"/>
      <c r="C21" s="22"/>
      <c r="D21" s="25"/>
      <c r="E21" s="22"/>
      <c r="F21" s="22"/>
      <c r="G21" s="25"/>
      <c r="H21" s="22"/>
      <c r="I21" s="22"/>
      <c r="J21" s="25"/>
      <c r="K21" s="22"/>
      <c r="L21" s="22"/>
      <c r="M21" s="25"/>
      <c r="N21" s="22"/>
      <c r="O21" s="22"/>
      <c r="P21" s="22"/>
      <c r="Q21" s="22"/>
      <c r="R21" s="22"/>
      <c r="S21" s="26"/>
    </row>
  </sheetData>
  <sheetProtection/>
  <mergeCells count="15">
    <mergeCell ref="N20:P20"/>
    <mergeCell ref="A5:S5"/>
    <mergeCell ref="A16:S16"/>
    <mergeCell ref="A19:S19"/>
    <mergeCell ref="B17:G18"/>
    <mergeCell ref="N17:P18"/>
    <mergeCell ref="H6:P15"/>
    <mergeCell ref="A1:S1"/>
    <mergeCell ref="A2:S2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90" r:id="rId1"/>
  <headerFooter alignWithMargins="0">
    <oddFooter>&amp;C&amp;"Times New Roman,Normal"Delegación Diocesana de Enseñanza / SIGÜENZA-GUADALAJARA&amp;R&amp;"Times New Roman,Normal"Estadísticas. Curso 2004-05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T19"/>
  <sheetViews>
    <sheetView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8.8515625" style="21" bestFit="1" customWidth="1"/>
    <col min="5" max="6" width="5.7109375" style="20" customWidth="1"/>
    <col min="7" max="7" width="8.8515625" style="21" bestFit="1" customWidth="1"/>
    <col min="8" max="9" width="5.7109375" style="20" customWidth="1"/>
    <col min="10" max="10" width="9.140625" style="21" bestFit="1" customWidth="1"/>
    <col min="11" max="11" width="5.7109375" style="20" customWidth="1"/>
    <col min="12" max="12" width="4.28125" style="20" customWidth="1"/>
    <col min="13" max="13" width="9.140625" style="21" bestFit="1" customWidth="1"/>
    <col min="14" max="15" width="5.7109375" style="20" customWidth="1"/>
    <col min="16" max="16" width="9.140625" style="21" bestFit="1" customWidth="1"/>
    <col min="17" max="18" width="6.421875" style="20" bestFit="1" customWidth="1"/>
    <col min="19" max="19" width="10.28125" style="27" bestFit="1" customWidth="1"/>
    <col min="20" max="16384" width="11.421875" style="1" customWidth="1"/>
  </cols>
  <sheetData>
    <row r="1" spans="1:19" s="5" customFormat="1" ht="21.75" thickBot="1" thickTop="1">
      <c r="A1" s="347" t="s">
        <v>189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1" t="s">
        <v>6</v>
      </c>
      <c r="K4" s="32" t="s">
        <v>4</v>
      </c>
      <c r="L4" s="30" t="s">
        <v>5</v>
      </c>
      <c r="M4" s="49" t="s">
        <v>6</v>
      </c>
      <c r="N4" s="29" t="s">
        <v>4</v>
      </c>
      <c r="O4" s="30" t="s">
        <v>5</v>
      </c>
      <c r="P4" s="31" t="s">
        <v>6</v>
      </c>
      <c r="Q4" s="32" t="s">
        <v>4</v>
      </c>
      <c r="R4" s="30" t="s">
        <v>5</v>
      </c>
      <c r="S4" s="53" t="s">
        <v>6</v>
      </c>
      <c r="T4" s="14"/>
    </row>
    <row r="5" spans="1:20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s="4" customFormat="1" ht="12.75" customHeight="1" thickBot="1">
      <c r="A6" s="36" t="s">
        <v>135</v>
      </c>
      <c r="B6" s="17">
        <v>79</v>
      </c>
      <c r="C6" s="18">
        <v>38</v>
      </c>
      <c r="D6" s="130">
        <f>C6/B6</f>
        <v>0.4810126582278481</v>
      </c>
      <c r="E6" s="39">
        <v>112</v>
      </c>
      <c r="F6" s="18">
        <v>56</v>
      </c>
      <c r="G6" s="132">
        <f aca="true" t="shared" si="0" ref="G6:G12">F6/E6</f>
        <v>0.5</v>
      </c>
      <c r="H6" s="333"/>
      <c r="I6" s="334"/>
      <c r="J6" s="334"/>
      <c r="K6" s="334"/>
      <c r="L6" s="334"/>
      <c r="M6" s="334"/>
      <c r="N6" s="334"/>
      <c r="O6" s="334"/>
      <c r="P6" s="335"/>
      <c r="Q6" s="54">
        <f aca="true" t="shared" si="1" ref="Q6:R11">B6+E6</f>
        <v>191</v>
      </c>
      <c r="R6" s="43">
        <f t="shared" si="1"/>
        <v>94</v>
      </c>
      <c r="S6" s="135">
        <f aca="true" t="shared" si="2" ref="S6:S12">R6/Q6</f>
        <v>0.49214659685863876</v>
      </c>
      <c r="T6" s="13"/>
    </row>
    <row r="7" spans="1:20" ht="12.75" customHeight="1" thickBot="1">
      <c r="A7" s="37" t="s">
        <v>164</v>
      </c>
      <c r="B7" s="19"/>
      <c r="D7" s="131" t="e">
        <f aca="true" t="shared" si="3" ref="D7:D12">C7/B7</f>
        <v>#DIV/0!</v>
      </c>
      <c r="E7" s="40"/>
      <c r="G7" s="133" t="e">
        <f t="shared" si="0"/>
        <v>#DIV/0!</v>
      </c>
      <c r="H7" s="336"/>
      <c r="I7" s="337"/>
      <c r="J7" s="337"/>
      <c r="K7" s="337"/>
      <c r="L7" s="337"/>
      <c r="M7" s="337"/>
      <c r="N7" s="337"/>
      <c r="O7" s="337"/>
      <c r="P7" s="338"/>
      <c r="Q7" s="54">
        <f t="shared" si="1"/>
        <v>0</v>
      </c>
      <c r="R7" s="43">
        <f t="shared" si="1"/>
        <v>0</v>
      </c>
      <c r="S7" s="136" t="e">
        <f t="shared" si="2"/>
        <v>#DIV/0!</v>
      </c>
      <c r="T7" s="10"/>
    </row>
    <row r="8" spans="1:20" ht="12.75" customHeight="1" thickBot="1">
      <c r="A8" s="37" t="s">
        <v>34</v>
      </c>
      <c r="B8" s="19"/>
      <c r="D8" s="131" t="e">
        <f t="shared" si="3"/>
        <v>#DIV/0!</v>
      </c>
      <c r="E8" s="40"/>
      <c r="G8" s="133" t="e">
        <f t="shared" si="0"/>
        <v>#DIV/0!</v>
      </c>
      <c r="H8" s="336"/>
      <c r="I8" s="337"/>
      <c r="J8" s="337"/>
      <c r="K8" s="337"/>
      <c r="L8" s="337"/>
      <c r="M8" s="337"/>
      <c r="N8" s="337"/>
      <c r="O8" s="337"/>
      <c r="P8" s="338"/>
      <c r="Q8" s="54">
        <f t="shared" si="1"/>
        <v>0</v>
      </c>
      <c r="R8" s="43">
        <f t="shared" si="1"/>
        <v>0</v>
      </c>
      <c r="S8" s="136" t="e">
        <f t="shared" si="2"/>
        <v>#DIV/0!</v>
      </c>
      <c r="T8" s="10"/>
    </row>
    <row r="9" spans="1:20" ht="12.75" customHeight="1" thickBot="1">
      <c r="A9" s="37" t="s">
        <v>117</v>
      </c>
      <c r="B9" s="19">
        <v>52</v>
      </c>
      <c r="C9" s="20">
        <v>16</v>
      </c>
      <c r="D9" s="131">
        <f t="shared" si="3"/>
        <v>0.3076923076923077</v>
      </c>
      <c r="E9" s="40"/>
      <c r="G9" s="131" t="e">
        <f t="shared" si="0"/>
        <v>#DIV/0!</v>
      </c>
      <c r="H9" s="336"/>
      <c r="I9" s="337"/>
      <c r="J9" s="337"/>
      <c r="K9" s="337"/>
      <c r="L9" s="337"/>
      <c r="M9" s="337"/>
      <c r="N9" s="337"/>
      <c r="O9" s="337"/>
      <c r="P9" s="338"/>
      <c r="Q9" s="54">
        <f t="shared" si="1"/>
        <v>52</v>
      </c>
      <c r="R9" s="43">
        <f t="shared" si="1"/>
        <v>16</v>
      </c>
      <c r="S9" s="136">
        <f t="shared" si="2"/>
        <v>0.3076923076923077</v>
      </c>
      <c r="T9" s="10"/>
    </row>
    <row r="10" spans="1:20" ht="12.75" customHeight="1" thickBot="1">
      <c r="A10" s="37" t="s">
        <v>35</v>
      </c>
      <c r="B10" s="19">
        <v>234</v>
      </c>
      <c r="C10" s="20">
        <v>177</v>
      </c>
      <c r="D10" s="131">
        <f t="shared" si="3"/>
        <v>0.7564102564102564</v>
      </c>
      <c r="E10" s="40">
        <v>397</v>
      </c>
      <c r="F10" s="20">
        <v>256</v>
      </c>
      <c r="G10" s="133">
        <f t="shared" si="0"/>
        <v>0.6448362720403022</v>
      </c>
      <c r="H10" s="336"/>
      <c r="I10" s="337"/>
      <c r="J10" s="337"/>
      <c r="K10" s="337"/>
      <c r="L10" s="337"/>
      <c r="M10" s="337"/>
      <c r="N10" s="337"/>
      <c r="O10" s="337"/>
      <c r="P10" s="338"/>
      <c r="Q10" s="54">
        <f t="shared" si="1"/>
        <v>631</v>
      </c>
      <c r="R10" s="43">
        <f t="shared" si="1"/>
        <v>433</v>
      </c>
      <c r="S10" s="136">
        <f t="shared" si="2"/>
        <v>0.6862123613312203</v>
      </c>
      <c r="T10" s="10"/>
    </row>
    <row r="11" spans="1:20" ht="12.75" customHeight="1">
      <c r="A11" s="37" t="s">
        <v>36</v>
      </c>
      <c r="B11" s="19">
        <v>223</v>
      </c>
      <c r="C11" s="20">
        <v>147</v>
      </c>
      <c r="D11" s="131">
        <f t="shared" si="3"/>
        <v>0.6591928251121076</v>
      </c>
      <c r="E11" s="40">
        <v>166</v>
      </c>
      <c r="F11" s="20">
        <v>117</v>
      </c>
      <c r="G11" s="133">
        <f t="shared" si="0"/>
        <v>0.7048192771084337</v>
      </c>
      <c r="H11" s="336"/>
      <c r="I11" s="337"/>
      <c r="J11" s="337"/>
      <c r="K11" s="337"/>
      <c r="L11" s="337"/>
      <c r="M11" s="337"/>
      <c r="N11" s="337"/>
      <c r="O11" s="337"/>
      <c r="P11" s="338"/>
      <c r="Q11" s="54">
        <f t="shared" si="1"/>
        <v>389</v>
      </c>
      <c r="R11" s="43">
        <f t="shared" si="1"/>
        <v>264</v>
      </c>
      <c r="S11" s="136">
        <f t="shared" si="2"/>
        <v>0.6786632390745502</v>
      </c>
      <c r="T11" s="10"/>
    </row>
    <row r="12" spans="1:20" s="2" customFormat="1" ht="12.75" customHeight="1" thickBot="1">
      <c r="A12" s="38" t="s">
        <v>20</v>
      </c>
      <c r="B12" s="105">
        <f>SUM(B6:B11)</f>
        <v>588</v>
      </c>
      <c r="C12" s="106">
        <f>SUM(C6:C11)</f>
        <v>378</v>
      </c>
      <c r="D12" s="137">
        <f t="shared" si="3"/>
        <v>0.6428571428571429</v>
      </c>
      <c r="E12" s="107">
        <f>SUM(E6:E11)</f>
        <v>675</v>
      </c>
      <c r="F12" s="106">
        <f>SUM(F6:F11)</f>
        <v>429</v>
      </c>
      <c r="G12" s="139">
        <f t="shared" si="0"/>
        <v>0.6355555555555555</v>
      </c>
      <c r="H12" s="339"/>
      <c r="I12" s="340"/>
      <c r="J12" s="340"/>
      <c r="K12" s="340"/>
      <c r="L12" s="340"/>
      <c r="M12" s="340"/>
      <c r="N12" s="340"/>
      <c r="O12" s="340"/>
      <c r="P12" s="341"/>
      <c r="Q12" s="155">
        <f>SUM(Q6:Q11)</f>
        <v>1263</v>
      </c>
      <c r="R12" s="99">
        <f>SUM(R6:R11)</f>
        <v>807</v>
      </c>
      <c r="S12" s="137">
        <f t="shared" si="2"/>
        <v>0.6389548693586699</v>
      </c>
      <c r="T12" s="9"/>
    </row>
    <row r="13" spans="1:20" ht="19.5" customHeight="1" thickBo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10"/>
    </row>
    <row r="14" spans="1:20" ht="12.75" customHeight="1" thickBot="1">
      <c r="A14" s="36" t="s">
        <v>166</v>
      </c>
      <c r="B14" s="333"/>
      <c r="C14" s="334"/>
      <c r="D14" s="334"/>
      <c r="E14" s="334"/>
      <c r="F14" s="334"/>
      <c r="G14" s="335"/>
      <c r="H14" s="39"/>
      <c r="I14" s="18"/>
      <c r="J14" s="197" t="e">
        <f>I14/H14</f>
        <v>#DIV/0!</v>
      </c>
      <c r="K14" s="17"/>
      <c r="L14" s="18"/>
      <c r="M14" s="193" t="e">
        <f>L14/K14</f>
        <v>#DIV/0!</v>
      </c>
      <c r="N14" s="39"/>
      <c r="O14" s="18"/>
      <c r="P14" s="195" t="e">
        <f>(O14/N14)</f>
        <v>#DIV/0!</v>
      </c>
      <c r="Q14" s="42">
        <f>SUM(H14,K14,N14)</f>
        <v>0</v>
      </c>
      <c r="R14" s="43">
        <f>SUM(I14,L14,O14)</f>
        <v>0</v>
      </c>
      <c r="S14" s="93" t="e">
        <f>(R14/Q14)</f>
        <v>#DIV/0!</v>
      </c>
      <c r="T14" s="10"/>
    </row>
    <row r="15" spans="1:20" ht="12.75" customHeight="1">
      <c r="A15" s="87" t="s">
        <v>165</v>
      </c>
      <c r="B15" s="336"/>
      <c r="C15" s="337"/>
      <c r="D15" s="337"/>
      <c r="E15" s="337"/>
      <c r="F15" s="337"/>
      <c r="G15" s="338"/>
      <c r="H15" s="39"/>
      <c r="I15" s="18"/>
      <c r="J15" s="132" t="e">
        <f>(I15/H15)</f>
        <v>#DIV/0!</v>
      </c>
      <c r="K15" s="17"/>
      <c r="L15" s="18"/>
      <c r="M15" s="194" t="e">
        <f>(L15/K15)</f>
        <v>#DIV/0!</v>
      </c>
      <c r="N15" s="59"/>
      <c r="O15" s="47"/>
      <c r="P15" s="196" t="e">
        <f>(O15/N15)</f>
        <v>#DIV/0!</v>
      </c>
      <c r="Q15" s="88">
        <f>SUM(H15,K15,N15)</f>
        <v>0</v>
      </c>
      <c r="R15" s="89">
        <f>SUM(I15,L15,O15)</f>
        <v>0</v>
      </c>
      <c r="S15" s="152" t="e">
        <f>R15/Q15</f>
        <v>#DIV/0!</v>
      </c>
      <c r="T15" s="10"/>
    </row>
    <row r="16" spans="1:20" s="2" customFormat="1" ht="12.75" customHeight="1" thickBot="1">
      <c r="A16" s="38" t="s">
        <v>23</v>
      </c>
      <c r="B16" s="339"/>
      <c r="C16" s="340"/>
      <c r="D16" s="340"/>
      <c r="E16" s="340"/>
      <c r="F16" s="340"/>
      <c r="G16" s="341"/>
      <c r="H16" s="107">
        <f>SUM(H14:H15)</f>
        <v>0</v>
      </c>
      <c r="I16" s="106">
        <f>SUM(I14:I15)</f>
        <v>0</v>
      </c>
      <c r="J16" s="138" t="e">
        <f>(I16/H16)</f>
        <v>#DIV/0!</v>
      </c>
      <c r="K16" s="105">
        <f>SUM(K14:K15)</f>
        <v>0</v>
      </c>
      <c r="L16" s="106">
        <f>SUM(L14:L15)</f>
        <v>0</v>
      </c>
      <c r="M16" s="154" t="e">
        <f>(L16/K16)</f>
        <v>#DIV/0!</v>
      </c>
      <c r="N16" s="107">
        <f>SUM(N14:N15)</f>
        <v>0</v>
      </c>
      <c r="O16" s="106">
        <f>SUM(O14:O15)</f>
        <v>0</v>
      </c>
      <c r="P16" s="138" t="e">
        <f>(O16/N16)</f>
        <v>#DIV/0!</v>
      </c>
      <c r="Q16" s="98">
        <f>SUM(Q14:Q15)</f>
        <v>0</v>
      </c>
      <c r="R16" s="99">
        <f>SUM(R14:R15)</f>
        <v>0</v>
      </c>
      <c r="S16" s="137" t="e">
        <f>(R16/Q16)</f>
        <v>#DIV/0!</v>
      </c>
      <c r="T16" s="9"/>
    </row>
    <row r="17" spans="1:20" ht="30" customHeight="1" thickBo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10"/>
    </row>
    <row r="18" spans="1:20" s="2" customFormat="1" ht="12.75" customHeight="1" thickBot="1">
      <c r="A18" s="23" t="s">
        <v>25</v>
      </c>
      <c r="B18" s="128">
        <f>(B12)+(B16)</f>
        <v>588</v>
      </c>
      <c r="C18" s="128">
        <f>(C12)+(C16)</f>
        <v>378</v>
      </c>
      <c r="D18" s="144">
        <f>C18/B18</f>
        <v>0.6428571428571429</v>
      </c>
      <c r="E18" s="141">
        <f>(E12)+(E16)</f>
        <v>675</v>
      </c>
      <c r="F18" s="128">
        <f>(F12)+(F16)</f>
        <v>429</v>
      </c>
      <c r="G18" s="145">
        <f>(F18)/(E18)</f>
        <v>0.6355555555555555</v>
      </c>
      <c r="H18" s="143">
        <f>(H12)+(H16)</f>
        <v>0</v>
      </c>
      <c r="I18" s="128">
        <f>(I12)+(I16)</f>
        <v>0</v>
      </c>
      <c r="J18" s="144" t="e">
        <f>(I18)/(H18)</f>
        <v>#DIV/0!</v>
      </c>
      <c r="K18" s="141">
        <f>(K12)+(K16)</f>
        <v>0</v>
      </c>
      <c r="L18" s="128">
        <f>(L12)+(L16)</f>
        <v>0</v>
      </c>
      <c r="M18" s="145" t="e">
        <f>(L18)/(K18)</f>
        <v>#DIV/0!</v>
      </c>
      <c r="N18" s="143">
        <f>(N12)+(N16)</f>
        <v>0</v>
      </c>
      <c r="O18" s="128">
        <f>(O12)+(O16)</f>
        <v>0</v>
      </c>
      <c r="P18" s="144" t="e">
        <f>(O18)/(N18)</f>
        <v>#DIV/0!</v>
      </c>
      <c r="Q18" s="153">
        <f>(Q12)+(Q16)</f>
        <v>1263</v>
      </c>
      <c r="R18" s="125">
        <f>(R12)+(R16)</f>
        <v>807</v>
      </c>
      <c r="S18" s="145">
        <f>(R18)/(Q18)</f>
        <v>0.6389548693586699</v>
      </c>
      <c r="T18" s="9"/>
    </row>
    <row r="19" spans="1:19" ht="11.25">
      <c r="A19" s="22"/>
      <c r="B19" s="22"/>
      <c r="C19" s="22"/>
      <c r="D19" s="25"/>
      <c r="E19" s="22"/>
      <c r="F19" s="22"/>
      <c r="G19" s="25"/>
      <c r="H19" s="22"/>
      <c r="I19" s="22"/>
      <c r="J19" s="25"/>
      <c r="K19" s="22"/>
      <c r="L19" s="22"/>
      <c r="M19" s="25"/>
      <c r="N19" s="22"/>
      <c r="O19" s="22"/>
      <c r="P19" s="25"/>
      <c r="Q19" s="22"/>
      <c r="R19" s="22"/>
      <c r="S19" s="26"/>
    </row>
  </sheetData>
  <sheetProtection/>
  <mergeCells count="13">
    <mergeCell ref="A1:S1"/>
    <mergeCell ref="A5:S5"/>
    <mergeCell ref="A2:S2"/>
    <mergeCell ref="B3:D3"/>
    <mergeCell ref="E3:G3"/>
    <mergeCell ref="H3:J3"/>
    <mergeCell ref="K3:M3"/>
    <mergeCell ref="N3:P3"/>
    <mergeCell ref="Q3:S3"/>
    <mergeCell ref="A13:S13"/>
    <mergeCell ref="A17:S17"/>
    <mergeCell ref="H6:P12"/>
    <mergeCell ref="B14:G16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90" r:id="rId1"/>
  <headerFooter alignWithMargins="0">
    <oddFooter>&amp;C&amp;"Times New Roman,Normal"Delegación Diocesana de Enseñanza / SIGÜENZA-GUADALAJARA&amp;R&amp;"Times New Roman,Normal"Estadísticas. Curso 2006-07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T46"/>
  <sheetViews>
    <sheetView zoomScaleSheetLayoutView="100" zoomScalePageLayoutView="0" workbookViewId="0" topLeftCell="D22">
      <selection activeCell="U54" sqref="U54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9.140625" style="21" bestFit="1" customWidth="1"/>
    <col min="5" max="6" width="5.7109375" style="20" customWidth="1"/>
    <col min="7" max="7" width="9.140625" style="21" bestFit="1" customWidth="1"/>
    <col min="8" max="9" width="5.7109375" style="20" customWidth="1"/>
    <col min="10" max="10" width="9.140625" style="21" bestFit="1" customWidth="1"/>
    <col min="11" max="12" width="5.7109375" style="20" customWidth="1"/>
    <col min="13" max="13" width="9.140625" style="21" bestFit="1" customWidth="1"/>
    <col min="14" max="14" width="6.7109375" style="20" bestFit="1" customWidth="1"/>
    <col min="15" max="15" width="5.7109375" style="20" customWidth="1"/>
    <col min="16" max="16" width="9.140625" style="21" bestFit="1" customWidth="1"/>
    <col min="17" max="18" width="6.8515625" style="20" bestFit="1" customWidth="1"/>
    <col min="19" max="19" width="9.140625" style="27" bestFit="1" customWidth="1"/>
    <col min="20" max="16384" width="11.421875" style="1" customWidth="1"/>
  </cols>
  <sheetData>
    <row r="1" spans="1:19" s="5" customFormat="1" ht="21.75" thickBot="1" thickTop="1">
      <c r="A1" s="347" t="s">
        <v>185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20" s="8" customFormat="1" ht="12" customHeight="1" thickTop="1">
      <c r="A2" s="35" t="s">
        <v>0</v>
      </c>
      <c r="B2" s="344" t="s">
        <v>8</v>
      </c>
      <c r="C2" s="345"/>
      <c r="D2" s="346"/>
      <c r="E2" s="345" t="s">
        <v>1</v>
      </c>
      <c r="F2" s="345"/>
      <c r="G2" s="345"/>
      <c r="H2" s="344" t="s">
        <v>2</v>
      </c>
      <c r="I2" s="345"/>
      <c r="J2" s="346"/>
      <c r="K2" s="345" t="s">
        <v>3</v>
      </c>
      <c r="L2" s="345"/>
      <c r="M2" s="345"/>
      <c r="N2" s="344" t="s">
        <v>10</v>
      </c>
      <c r="O2" s="345"/>
      <c r="P2" s="346"/>
      <c r="Q2" s="345" t="s">
        <v>9</v>
      </c>
      <c r="R2" s="345"/>
      <c r="S2" s="346"/>
      <c r="T2" s="6"/>
    </row>
    <row r="3" spans="1:20" s="7" customFormat="1" ht="12" customHeight="1" thickBot="1">
      <c r="A3" s="28" t="s">
        <v>11</v>
      </c>
      <c r="B3" s="29" t="s">
        <v>4</v>
      </c>
      <c r="C3" s="30" t="s">
        <v>5</v>
      </c>
      <c r="D3" s="31" t="s">
        <v>6</v>
      </c>
      <c r="E3" s="32" t="s">
        <v>4</v>
      </c>
      <c r="F3" s="30" t="s">
        <v>5</v>
      </c>
      <c r="G3" s="49" t="s">
        <v>6</v>
      </c>
      <c r="H3" s="29" t="s">
        <v>4</v>
      </c>
      <c r="I3" s="30" t="s">
        <v>5</v>
      </c>
      <c r="J3" s="31" t="s">
        <v>6</v>
      </c>
      <c r="K3" s="32" t="s">
        <v>4</v>
      </c>
      <c r="L3" s="30" t="s">
        <v>5</v>
      </c>
      <c r="M3" s="49" t="s">
        <v>6</v>
      </c>
      <c r="N3" s="29" t="s">
        <v>4</v>
      </c>
      <c r="O3" s="30" t="s">
        <v>5</v>
      </c>
      <c r="P3" s="31" t="s">
        <v>6</v>
      </c>
      <c r="Q3" s="32" t="s">
        <v>4</v>
      </c>
      <c r="R3" s="30" t="s">
        <v>5</v>
      </c>
      <c r="S3" s="53" t="s">
        <v>6</v>
      </c>
      <c r="T3" s="14"/>
    </row>
    <row r="4" spans="1:20" s="11" customFormat="1" ht="6" customHeight="1" thickBot="1">
      <c r="A4" s="330"/>
      <c r="B4" s="331"/>
      <c r="C4" s="331"/>
      <c r="D4" s="331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12"/>
    </row>
    <row r="5" spans="1:20" s="4" customFormat="1" ht="12" customHeight="1" thickBot="1">
      <c r="A5" s="46" t="s">
        <v>38</v>
      </c>
      <c r="B5" s="17">
        <v>40</v>
      </c>
      <c r="C5" s="18">
        <v>21</v>
      </c>
      <c r="D5" s="130">
        <f>(C5/B5)</f>
        <v>0.525</v>
      </c>
      <c r="E5" s="42">
        <v>127</v>
      </c>
      <c r="F5" s="43">
        <v>85</v>
      </c>
      <c r="G5" s="130">
        <f aca="true" t="shared" si="0" ref="G5:G21">(F5/E5)</f>
        <v>0.6692913385826772</v>
      </c>
      <c r="H5" s="333"/>
      <c r="I5" s="334"/>
      <c r="J5" s="334"/>
      <c r="K5" s="334"/>
      <c r="L5" s="334"/>
      <c r="M5" s="334"/>
      <c r="N5" s="334"/>
      <c r="O5" s="334"/>
      <c r="P5" s="335"/>
      <c r="Q5" s="42">
        <f>B5+E5</f>
        <v>167</v>
      </c>
      <c r="R5" s="43">
        <f>C5+F5</f>
        <v>106</v>
      </c>
      <c r="S5" s="130">
        <f aca="true" t="shared" si="1" ref="S5:S30">(R5/Q5)</f>
        <v>0.6347305389221557</v>
      </c>
      <c r="T5" s="13"/>
    </row>
    <row r="6" spans="1:20" ht="12" customHeight="1" thickBot="1">
      <c r="A6" s="37" t="s">
        <v>37</v>
      </c>
      <c r="B6" s="37">
        <v>123</v>
      </c>
      <c r="C6" s="20">
        <v>98</v>
      </c>
      <c r="D6" s="156">
        <f>(C6/B6)</f>
        <v>0.7967479674796748</v>
      </c>
      <c r="E6" s="44">
        <v>277</v>
      </c>
      <c r="F6" s="45">
        <v>232</v>
      </c>
      <c r="G6" s="130">
        <f t="shared" si="0"/>
        <v>0.8375451263537906</v>
      </c>
      <c r="H6" s="336"/>
      <c r="I6" s="337"/>
      <c r="J6" s="337"/>
      <c r="K6" s="337"/>
      <c r="L6" s="337"/>
      <c r="M6" s="337"/>
      <c r="N6" s="337"/>
      <c r="O6" s="337"/>
      <c r="P6" s="338"/>
      <c r="Q6" s="42">
        <f aca="true" t="shared" si="2" ref="Q6:Q20">B6+E6</f>
        <v>400</v>
      </c>
      <c r="R6" s="43">
        <f aca="true" t="shared" si="3" ref="R6:R20">C6+F6</f>
        <v>330</v>
      </c>
      <c r="S6" s="130">
        <f t="shared" si="1"/>
        <v>0.825</v>
      </c>
      <c r="T6" s="10"/>
    </row>
    <row r="7" spans="1:20" ht="12" customHeight="1" thickBot="1">
      <c r="A7" s="57" t="s">
        <v>39</v>
      </c>
      <c r="B7" s="37">
        <v>60</v>
      </c>
      <c r="C7" s="20">
        <v>44</v>
      </c>
      <c r="D7" s="156">
        <f aca="true" t="shared" si="4" ref="D7:D21">(C7/B7)</f>
        <v>0.7333333333333333</v>
      </c>
      <c r="E7" s="44">
        <v>129</v>
      </c>
      <c r="F7" s="45">
        <v>89</v>
      </c>
      <c r="G7" s="130">
        <f t="shared" si="0"/>
        <v>0.689922480620155</v>
      </c>
      <c r="H7" s="336"/>
      <c r="I7" s="337"/>
      <c r="J7" s="337"/>
      <c r="K7" s="337"/>
      <c r="L7" s="337"/>
      <c r="M7" s="337"/>
      <c r="N7" s="337"/>
      <c r="O7" s="337"/>
      <c r="P7" s="338"/>
      <c r="Q7" s="42">
        <f t="shared" si="2"/>
        <v>189</v>
      </c>
      <c r="R7" s="43">
        <f t="shared" si="3"/>
        <v>133</v>
      </c>
      <c r="S7" s="130">
        <f t="shared" si="1"/>
        <v>0.7037037037037037</v>
      </c>
      <c r="T7" s="10"/>
    </row>
    <row r="8" spans="1:20" ht="12" customHeight="1" thickBot="1">
      <c r="A8" s="58" t="s">
        <v>40</v>
      </c>
      <c r="B8" s="56">
        <v>76</v>
      </c>
      <c r="C8" s="20">
        <v>55</v>
      </c>
      <c r="D8" s="156">
        <f t="shared" si="4"/>
        <v>0.7236842105263158</v>
      </c>
      <c r="E8" s="44">
        <v>259</v>
      </c>
      <c r="F8" s="45">
        <v>222</v>
      </c>
      <c r="G8" s="130">
        <f t="shared" si="0"/>
        <v>0.8571428571428571</v>
      </c>
      <c r="H8" s="336"/>
      <c r="I8" s="337"/>
      <c r="J8" s="337"/>
      <c r="K8" s="337"/>
      <c r="L8" s="337"/>
      <c r="M8" s="337"/>
      <c r="N8" s="337"/>
      <c r="O8" s="337"/>
      <c r="P8" s="338"/>
      <c r="Q8" s="42">
        <f t="shared" si="2"/>
        <v>335</v>
      </c>
      <c r="R8" s="43">
        <f t="shared" si="3"/>
        <v>277</v>
      </c>
      <c r="S8" s="130">
        <f t="shared" si="1"/>
        <v>0.826865671641791</v>
      </c>
      <c r="T8" s="10"/>
    </row>
    <row r="9" spans="1:20" ht="12" customHeight="1" thickBot="1">
      <c r="A9" s="50" t="s">
        <v>41</v>
      </c>
      <c r="B9" s="37">
        <v>139</v>
      </c>
      <c r="C9" s="20">
        <v>102</v>
      </c>
      <c r="D9" s="156">
        <f t="shared" si="4"/>
        <v>0.7338129496402878</v>
      </c>
      <c r="E9" s="44">
        <v>239</v>
      </c>
      <c r="F9" s="45">
        <v>180</v>
      </c>
      <c r="G9" s="130">
        <f t="shared" si="0"/>
        <v>0.7531380753138075</v>
      </c>
      <c r="H9" s="336"/>
      <c r="I9" s="337"/>
      <c r="J9" s="337"/>
      <c r="K9" s="337"/>
      <c r="L9" s="337"/>
      <c r="M9" s="337"/>
      <c r="N9" s="337"/>
      <c r="O9" s="337"/>
      <c r="P9" s="338"/>
      <c r="Q9" s="42">
        <f t="shared" si="2"/>
        <v>378</v>
      </c>
      <c r="R9" s="43">
        <f t="shared" si="3"/>
        <v>282</v>
      </c>
      <c r="S9" s="130">
        <f t="shared" si="1"/>
        <v>0.746031746031746</v>
      </c>
      <c r="T9" s="10"/>
    </row>
    <row r="10" spans="1:20" ht="12" customHeight="1" thickBot="1">
      <c r="A10" s="37" t="s">
        <v>42</v>
      </c>
      <c r="B10" s="37">
        <v>142</v>
      </c>
      <c r="C10" s="20">
        <v>113</v>
      </c>
      <c r="D10" s="156">
        <f t="shared" si="4"/>
        <v>0.795774647887324</v>
      </c>
      <c r="E10" s="44">
        <v>278</v>
      </c>
      <c r="F10" s="45">
        <v>228</v>
      </c>
      <c r="G10" s="130">
        <f t="shared" si="0"/>
        <v>0.8201438848920863</v>
      </c>
      <c r="H10" s="336"/>
      <c r="I10" s="337"/>
      <c r="J10" s="337"/>
      <c r="K10" s="337"/>
      <c r="L10" s="337"/>
      <c r="M10" s="337"/>
      <c r="N10" s="337"/>
      <c r="O10" s="337"/>
      <c r="P10" s="338"/>
      <c r="Q10" s="42">
        <f t="shared" si="2"/>
        <v>420</v>
      </c>
      <c r="R10" s="43">
        <f t="shared" si="3"/>
        <v>341</v>
      </c>
      <c r="S10" s="130">
        <f t="shared" si="1"/>
        <v>0.8119047619047619</v>
      </c>
      <c r="T10" s="10"/>
    </row>
    <row r="11" spans="1:20" ht="12" customHeight="1" thickBot="1">
      <c r="A11" s="37" t="s">
        <v>43</v>
      </c>
      <c r="B11" s="37">
        <v>158</v>
      </c>
      <c r="C11" s="20">
        <v>111</v>
      </c>
      <c r="D11" s="156">
        <f t="shared" si="4"/>
        <v>0.7025316455696202</v>
      </c>
      <c r="E11" s="44">
        <v>335</v>
      </c>
      <c r="F11" s="45">
        <v>209</v>
      </c>
      <c r="G11" s="130">
        <f t="shared" si="0"/>
        <v>0.6238805970149254</v>
      </c>
      <c r="H11" s="336"/>
      <c r="I11" s="337"/>
      <c r="J11" s="337"/>
      <c r="K11" s="337"/>
      <c r="L11" s="337"/>
      <c r="M11" s="337"/>
      <c r="N11" s="337"/>
      <c r="O11" s="337"/>
      <c r="P11" s="338"/>
      <c r="Q11" s="42">
        <f t="shared" si="2"/>
        <v>493</v>
      </c>
      <c r="R11" s="43">
        <f t="shared" si="3"/>
        <v>320</v>
      </c>
      <c r="S11" s="130">
        <f t="shared" si="1"/>
        <v>0.6490872210953347</v>
      </c>
      <c r="T11" s="10"/>
    </row>
    <row r="12" spans="1:20" ht="12" customHeight="1" thickBot="1">
      <c r="A12" s="37" t="s">
        <v>125</v>
      </c>
      <c r="B12" s="37">
        <v>145</v>
      </c>
      <c r="C12" s="20">
        <v>121</v>
      </c>
      <c r="D12" s="156">
        <f t="shared" si="4"/>
        <v>0.8344827586206897</v>
      </c>
      <c r="E12" s="44">
        <v>194</v>
      </c>
      <c r="F12" s="45">
        <v>159</v>
      </c>
      <c r="G12" s="130">
        <f t="shared" si="0"/>
        <v>0.8195876288659794</v>
      </c>
      <c r="H12" s="336"/>
      <c r="I12" s="337"/>
      <c r="J12" s="337"/>
      <c r="K12" s="337"/>
      <c r="L12" s="337"/>
      <c r="M12" s="337"/>
      <c r="N12" s="337"/>
      <c r="O12" s="337"/>
      <c r="P12" s="338"/>
      <c r="Q12" s="42">
        <f t="shared" si="2"/>
        <v>339</v>
      </c>
      <c r="R12" s="43">
        <f t="shared" si="3"/>
        <v>280</v>
      </c>
      <c r="S12" s="130">
        <f t="shared" si="1"/>
        <v>0.8259587020648967</v>
      </c>
      <c r="T12" s="10"/>
    </row>
    <row r="13" spans="1:20" ht="12" customHeight="1" thickBot="1">
      <c r="A13" s="37" t="s">
        <v>44</v>
      </c>
      <c r="B13" s="37"/>
      <c r="D13" s="156" t="e">
        <f t="shared" si="4"/>
        <v>#DIV/0!</v>
      </c>
      <c r="E13" s="44"/>
      <c r="F13" s="45"/>
      <c r="G13" s="130" t="e">
        <f t="shared" si="0"/>
        <v>#DIV/0!</v>
      </c>
      <c r="H13" s="336"/>
      <c r="I13" s="337"/>
      <c r="J13" s="337"/>
      <c r="K13" s="337"/>
      <c r="L13" s="337"/>
      <c r="M13" s="337"/>
      <c r="N13" s="337"/>
      <c r="O13" s="337"/>
      <c r="P13" s="338"/>
      <c r="Q13" s="42">
        <f t="shared" si="2"/>
        <v>0</v>
      </c>
      <c r="R13" s="43">
        <f t="shared" si="3"/>
        <v>0</v>
      </c>
      <c r="S13" s="130" t="e">
        <f t="shared" si="1"/>
        <v>#DIV/0!</v>
      </c>
      <c r="T13" s="10"/>
    </row>
    <row r="14" spans="1:20" ht="12" customHeight="1" thickBot="1">
      <c r="A14" s="37" t="s">
        <v>45</v>
      </c>
      <c r="B14" s="37">
        <v>150</v>
      </c>
      <c r="C14" s="20">
        <v>113</v>
      </c>
      <c r="D14" s="156">
        <f t="shared" si="4"/>
        <v>0.7533333333333333</v>
      </c>
      <c r="E14" s="44">
        <v>288</v>
      </c>
      <c r="F14" s="45">
        <v>229</v>
      </c>
      <c r="G14" s="130">
        <f t="shared" si="0"/>
        <v>0.7951388888888888</v>
      </c>
      <c r="H14" s="336"/>
      <c r="I14" s="337"/>
      <c r="J14" s="337"/>
      <c r="K14" s="337"/>
      <c r="L14" s="337"/>
      <c r="M14" s="337"/>
      <c r="N14" s="337"/>
      <c r="O14" s="337"/>
      <c r="P14" s="338"/>
      <c r="Q14" s="42">
        <f t="shared" si="2"/>
        <v>438</v>
      </c>
      <c r="R14" s="43">
        <f t="shared" si="3"/>
        <v>342</v>
      </c>
      <c r="S14" s="130">
        <f t="shared" si="1"/>
        <v>0.7808219178082192</v>
      </c>
      <c r="T14" s="10"/>
    </row>
    <row r="15" spans="1:20" ht="12" customHeight="1" thickBot="1">
      <c r="A15" s="37" t="s">
        <v>46</v>
      </c>
      <c r="B15" s="37">
        <v>71</v>
      </c>
      <c r="C15" s="20">
        <v>55</v>
      </c>
      <c r="D15" s="156">
        <f t="shared" si="4"/>
        <v>0.7746478873239436</v>
      </c>
      <c r="E15" s="44">
        <v>161</v>
      </c>
      <c r="F15" s="45">
        <v>131</v>
      </c>
      <c r="G15" s="130">
        <f t="shared" si="0"/>
        <v>0.8136645962732919</v>
      </c>
      <c r="H15" s="336"/>
      <c r="I15" s="337"/>
      <c r="J15" s="337"/>
      <c r="K15" s="337"/>
      <c r="L15" s="337"/>
      <c r="M15" s="337"/>
      <c r="N15" s="337"/>
      <c r="O15" s="337"/>
      <c r="P15" s="338"/>
      <c r="Q15" s="42">
        <f t="shared" si="2"/>
        <v>232</v>
      </c>
      <c r="R15" s="43">
        <f t="shared" si="3"/>
        <v>186</v>
      </c>
      <c r="S15" s="130">
        <f t="shared" si="1"/>
        <v>0.8017241379310345</v>
      </c>
      <c r="T15" s="10"/>
    </row>
    <row r="16" spans="1:20" ht="12" customHeight="1" thickBot="1">
      <c r="A16" s="37" t="s">
        <v>47</v>
      </c>
      <c r="B16" s="37">
        <v>99</v>
      </c>
      <c r="C16" s="20">
        <v>60</v>
      </c>
      <c r="D16" s="156">
        <f t="shared" si="4"/>
        <v>0.6060606060606061</v>
      </c>
      <c r="E16" s="44">
        <v>147</v>
      </c>
      <c r="F16" s="45">
        <v>108</v>
      </c>
      <c r="G16" s="130">
        <f t="shared" si="0"/>
        <v>0.7346938775510204</v>
      </c>
      <c r="H16" s="336"/>
      <c r="I16" s="337"/>
      <c r="J16" s="337"/>
      <c r="K16" s="337"/>
      <c r="L16" s="337"/>
      <c r="M16" s="337"/>
      <c r="N16" s="337"/>
      <c r="O16" s="337"/>
      <c r="P16" s="338"/>
      <c r="Q16" s="42">
        <f t="shared" si="2"/>
        <v>246</v>
      </c>
      <c r="R16" s="43">
        <f t="shared" si="3"/>
        <v>168</v>
      </c>
      <c r="S16" s="130">
        <f t="shared" si="1"/>
        <v>0.6829268292682927</v>
      </c>
      <c r="T16" s="10"/>
    </row>
    <row r="17" spans="1:20" ht="12" customHeight="1" thickBot="1">
      <c r="A17" s="37" t="s">
        <v>48</v>
      </c>
      <c r="B17" s="37">
        <v>51</v>
      </c>
      <c r="C17" s="20">
        <v>34</v>
      </c>
      <c r="D17" s="156">
        <f t="shared" si="4"/>
        <v>0.6666666666666666</v>
      </c>
      <c r="E17" s="44">
        <v>87</v>
      </c>
      <c r="F17" s="45">
        <v>78</v>
      </c>
      <c r="G17" s="130">
        <f t="shared" si="0"/>
        <v>0.896551724137931</v>
      </c>
      <c r="H17" s="336"/>
      <c r="I17" s="337"/>
      <c r="J17" s="337"/>
      <c r="K17" s="337"/>
      <c r="L17" s="337"/>
      <c r="M17" s="337"/>
      <c r="N17" s="337"/>
      <c r="O17" s="337"/>
      <c r="P17" s="338"/>
      <c r="Q17" s="42">
        <f t="shared" si="2"/>
        <v>138</v>
      </c>
      <c r="R17" s="43">
        <f t="shared" si="3"/>
        <v>112</v>
      </c>
      <c r="S17" s="130">
        <f t="shared" si="1"/>
        <v>0.8115942028985508</v>
      </c>
      <c r="T17" s="10"/>
    </row>
    <row r="18" spans="1:20" ht="12" customHeight="1" thickBot="1">
      <c r="A18" s="37" t="s">
        <v>49</v>
      </c>
      <c r="B18" s="37">
        <v>108</v>
      </c>
      <c r="C18" s="20">
        <v>56</v>
      </c>
      <c r="D18" s="156">
        <f t="shared" si="4"/>
        <v>0.5185185185185185</v>
      </c>
      <c r="E18" s="44">
        <v>272</v>
      </c>
      <c r="F18" s="45">
        <v>160</v>
      </c>
      <c r="G18" s="130">
        <f t="shared" si="0"/>
        <v>0.5882352941176471</v>
      </c>
      <c r="H18" s="336"/>
      <c r="I18" s="337"/>
      <c r="J18" s="337"/>
      <c r="K18" s="337"/>
      <c r="L18" s="337"/>
      <c r="M18" s="337"/>
      <c r="N18" s="337"/>
      <c r="O18" s="337"/>
      <c r="P18" s="338"/>
      <c r="Q18" s="42">
        <f t="shared" si="2"/>
        <v>380</v>
      </c>
      <c r="R18" s="43">
        <f t="shared" si="3"/>
        <v>216</v>
      </c>
      <c r="S18" s="130">
        <f t="shared" si="1"/>
        <v>0.5684210526315789</v>
      </c>
      <c r="T18" s="10"/>
    </row>
    <row r="19" spans="1:20" ht="12" customHeight="1" thickBot="1">
      <c r="A19" s="37" t="s">
        <v>50</v>
      </c>
      <c r="B19" s="37">
        <v>172</v>
      </c>
      <c r="C19" s="20">
        <v>129</v>
      </c>
      <c r="D19" s="156">
        <f t="shared" si="4"/>
        <v>0.75</v>
      </c>
      <c r="E19" s="44">
        <v>362</v>
      </c>
      <c r="F19" s="45">
        <v>292</v>
      </c>
      <c r="G19" s="130">
        <f t="shared" si="0"/>
        <v>0.8066298342541437</v>
      </c>
      <c r="H19" s="336"/>
      <c r="I19" s="337"/>
      <c r="J19" s="337"/>
      <c r="K19" s="337"/>
      <c r="L19" s="337"/>
      <c r="M19" s="337"/>
      <c r="N19" s="337"/>
      <c r="O19" s="337"/>
      <c r="P19" s="338"/>
      <c r="Q19" s="42">
        <f t="shared" si="2"/>
        <v>534</v>
      </c>
      <c r="R19" s="43">
        <f t="shared" si="3"/>
        <v>421</v>
      </c>
      <c r="S19" s="130">
        <f t="shared" si="1"/>
        <v>0.7883895131086143</v>
      </c>
      <c r="T19" s="10"/>
    </row>
    <row r="20" spans="1:20" ht="12" customHeight="1" thickBot="1">
      <c r="A20" s="37" t="s">
        <v>126</v>
      </c>
      <c r="B20" s="19"/>
      <c r="D20" s="156" t="e">
        <f t="shared" si="4"/>
        <v>#DIV/0!</v>
      </c>
      <c r="E20" s="44"/>
      <c r="F20" s="45"/>
      <c r="G20" s="130" t="e">
        <f t="shared" si="0"/>
        <v>#DIV/0!</v>
      </c>
      <c r="H20" s="336"/>
      <c r="I20" s="337"/>
      <c r="J20" s="337"/>
      <c r="K20" s="337"/>
      <c r="L20" s="337"/>
      <c r="M20" s="337"/>
      <c r="N20" s="337"/>
      <c r="O20" s="337"/>
      <c r="P20" s="338"/>
      <c r="Q20" s="42">
        <f t="shared" si="2"/>
        <v>0</v>
      </c>
      <c r="R20" s="43">
        <f t="shared" si="3"/>
        <v>0</v>
      </c>
      <c r="S20" s="130" t="e">
        <f t="shared" si="1"/>
        <v>#DIV/0!</v>
      </c>
      <c r="T20" s="10"/>
    </row>
    <row r="21" spans="1:20" s="2" customFormat="1" ht="12" customHeight="1" thickBot="1">
      <c r="A21" s="38" t="s">
        <v>20</v>
      </c>
      <c r="B21" s="98">
        <f>SUM(B5:B20)</f>
        <v>1534</v>
      </c>
      <c r="C21" s="99">
        <f>SUM(C5:C20)</f>
        <v>1112</v>
      </c>
      <c r="D21" s="154">
        <f t="shared" si="4"/>
        <v>0.7249022164276402</v>
      </c>
      <c r="E21" s="98">
        <f>SUM(E5:E20)</f>
        <v>3155</v>
      </c>
      <c r="F21" s="99">
        <f>SUM(F5:F20)</f>
        <v>2402</v>
      </c>
      <c r="G21" s="157">
        <f t="shared" si="0"/>
        <v>0.7613312202852615</v>
      </c>
      <c r="H21" s="339"/>
      <c r="I21" s="340"/>
      <c r="J21" s="340"/>
      <c r="K21" s="340"/>
      <c r="L21" s="340"/>
      <c r="M21" s="340"/>
      <c r="N21" s="340"/>
      <c r="O21" s="340"/>
      <c r="P21" s="341"/>
      <c r="Q21" s="98">
        <f>SUM(Q5:Q20)</f>
        <v>4689</v>
      </c>
      <c r="R21" s="99">
        <f>SUM(R5:R20)</f>
        <v>3514</v>
      </c>
      <c r="S21" s="157">
        <f t="shared" si="1"/>
        <v>0.7494135210066112</v>
      </c>
      <c r="T21" s="9"/>
    </row>
    <row r="22" spans="1:20" ht="12" customHeight="1" thickBot="1">
      <c r="A22" s="37" t="s">
        <v>53</v>
      </c>
      <c r="B22" s="336"/>
      <c r="C22" s="337"/>
      <c r="D22" s="337"/>
      <c r="E22" s="337"/>
      <c r="F22" s="337"/>
      <c r="G22" s="338"/>
      <c r="H22" s="40">
        <v>152</v>
      </c>
      <c r="I22" s="20">
        <v>30</v>
      </c>
      <c r="J22" s="130">
        <f aca="true" t="shared" si="5" ref="J22:J30">(I22/H22)</f>
        <v>0.19736842105263158</v>
      </c>
      <c r="K22" s="19">
        <v>114</v>
      </c>
      <c r="L22" s="20">
        <v>37</v>
      </c>
      <c r="M22" s="130">
        <f aca="true" t="shared" si="6" ref="M22:M30">(L22/K22)</f>
        <v>0.32456140350877194</v>
      </c>
      <c r="N22" s="40">
        <v>123</v>
      </c>
      <c r="O22" s="20">
        <v>5</v>
      </c>
      <c r="P22" s="130">
        <f aca="true" t="shared" si="7" ref="P22:P30">(O22/N22)</f>
        <v>0.04065040650406504</v>
      </c>
      <c r="Q22" s="44">
        <f aca="true" t="shared" si="8" ref="Q22:Q29">(H22)+(K22)+(N22)</f>
        <v>389</v>
      </c>
      <c r="R22" s="45">
        <f aca="true" t="shared" si="9" ref="R22:R29">(I22)+(L22)+(O22)</f>
        <v>72</v>
      </c>
      <c r="S22" s="130">
        <f t="shared" si="1"/>
        <v>0.18508997429305912</v>
      </c>
      <c r="T22" s="10"/>
    </row>
    <row r="23" spans="1:20" ht="12" customHeight="1" thickBot="1">
      <c r="A23" s="37" t="s">
        <v>54</v>
      </c>
      <c r="B23" s="336"/>
      <c r="C23" s="337"/>
      <c r="D23" s="337"/>
      <c r="E23" s="337"/>
      <c r="F23" s="337"/>
      <c r="G23" s="338"/>
      <c r="H23" s="40"/>
      <c r="J23" s="130" t="e">
        <f t="shared" si="5"/>
        <v>#DIV/0!</v>
      </c>
      <c r="K23" s="19"/>
      <c r="M23" s="130" t="e">
        <f t="shared" si="6"/>
        <v>#DIV/0!</v>
      </c>
      <c r="N23" s="40"/>
      <c r="P23" s="130" t="e">
        <f t="shared" si="7"/>
        <v>#DIV/0!</v>
      </c>
      <c r="Q23" s="44">
        <f t="shared" si="8"/>
        <v>0</v>
      </c>
      <c r="R23" s="45">
        <f t="shared" si="9"/>
        <v>0</v>
      </c>
      <c r="S23" s="130" t="e">
        <f t="shared" si="1"/>
        <v>#DIV/0!</v>
      </c>
      <c r="T23" s="10"/>
    </row>
    <row r="24" spans="1:20" ht="12" customHeight="1" thickBot="1">
      <c r="A24" s="37" t="s">
        <v>55</v>
      </c>
      <c r="B24" s="336"/>
      <c r="C24" s="337"/>
      <c r="D24" s="337"/>
      <c r="E24" s="337"/>
      <c r="F24" s="337"/>
      <c r="G24" s="338"/>
      <c r="H24" s="40"/>
      <c r="J24" s="130" t="e">
        <f t="shared" si="5"/>
        <v>#DIV/0!</v>
      </c>
      <c r="K24" s="19"/>
      <c r="M24" s="130" t="e">
        <f t="shared" si="6"/>
        <v>#DIV/0!</v>
      </c>
      <c r="N24" s="40"/>
      <c r="P24" s="130" t="e">
        <f t="shared" si="7"/>
        <v>#DIV/0!</v>
      </c>
      <c r="Q24" s="44">
        <f t="shared" si="8"/>
        <v>0</v>
      </c>
      <c r="R24" s="45">
        <f t="shared" si="9"/>
        <v>0</v>
      </c>
      <c r="S24" s="130" t="e">
        <f t="shared" si="1"/>
        <v>#DIV/0!</v>
      </c>
      <c r="T24" s="10"/>
    </row>
    <row r="25" spans="1:20" ht="12" customHeight="1" thickBot="1">
      <c r="A25" s="37" t="s">
        <v>56</v>
      </c>
      <c r="B25" s="336"/>
      <c r="C25" s="337"/>
      <c r="D25" s="337"/>
      <c r="E25" s="337"/>
      <c r="F25" s="337"/>
      <c r="G25" s="338"/>
      <c r="H25" s="40"/>
      <c r="J25" s="130" t="e">
        <f t="shared" si="5"/>
        <v>#DIV/0!</v>
      </c>
      <c r="K25" s="19"/>
      <c r="M25" s="132" t="e">
        <f t="shared" si="6"/>
        <v>#DIV/0!</v>
      </c>
      <c r="O25" s="56"/>
      <c r="P25" s="130" t="e">
        <f t="shared" si="7"/>
        <v>#DIV/0!</v>
      </c>
      <c r="Q25" s="44">
        <f t="shared" si="8"/>
        <v>0</v>
      </c>
      <c r="R25" s="45">
        <f t="shared" si="9"/>
        <v>0</v>
      </c>
      <c r="S25" s="130" t="e">
        <f t="shared" si="1"/>
        <v>#DIV/0!</v>
      </c>
      <c r="T25" s="10"/>
    </row>
    <row r="26" spans="1:20" ht="12" customHeight="1" thickBot="1">
      <c r="A26" s="37" t="s">
        <v>52</v>
      </c>
      <c r="B26" s="336"/>
      <c r="C26" s="337"/>
      <c r="D26" s="337"/>
      <c r="E26" s="337"/>
      <c r="F26" s="337"/>
      <c r="G26" s="338"/>
      <c r="H26" s="40">
        <v>258</v>
      </c>
      <c r="I26" s="20">
        <v>56</v>
      </c>
      <c r="J26" s="130">
        <f t="shared" si="5"/>
        <v>0.21705426356589147</v>
      </c>
      <c r="K26" s="19">
        <v>184</v>
      </c>
      <c r="L26" s="20">
        <v>29</v>
      </c>
      <c r="M26" s="132">
        <f t="shared" si="6"/>
        <v>0.15760869565217392</v>
      </c>
      <c r="N26" s="20">
        <v>116</v>
      </c>
      <c r="O26" s="56">
        <v>17</v>
      </c>
      <c r="P26" s="130">
        <f t="shared" si="7"/>
        <v>0.14655172413793102</v>
      </c>
      <c r="Q26" s="44">
        <f t="shared" si="8"/>
        <v>558</v>
      </c>
      <c r="R26" s="45">
        <f t="shared" si="9"/>
        <v>102</v>
      </c>
      <c r="S26" s="130">
        <f t="shared" si="1"/>
        <v>0.1827956989247312</v>
      </c>
      <c r="T26" s="10"/>
    </row>
    <row r="27" spans="1:20" ht="12" customHeight="1" thickBot="1">
      <c r="A27" s="37" t="s">
        <v>57</v>
      </c>
      <c r="B27" s="336"/>
      <c r="C27" s="337"/>
      <c r="D27" s="337"/>
      <c r="E27" s="337"/>
      <c r="F27" s="337"/>
      <c r="G27" s="338"/>
      <c r="H27" s="40"/>
      <c r="J27" s="130" t="e">
        <f t="shared" si="5"/>
        <v>#DIV/0!</v>
      </c>
      <c r="K27" s="19"/>
      <c r="M27" s="132" t="e">
        <f t="shared" si="6"/>
        <v>#DIV/0!</v>
      </c>
      <c r="O27" s="40"/>
      <c r="P27" s="130" t="e">
        <f t="shared" si="7"/>
        <v>#DIV/0!</v>
      </c>
      <c r="Q27" s="44">
        <f t="shared" si="8"/>
        <v>0</v>
      </c>
      <c r="R27" s="45">
        <f t="shared" si="9"/>
        <v>0</v>
      </c>
      <c r="S27" s="130" t="e">
        <f t="shared" si="1"/>
        <v>#DIV/0!</v>
      </c>
      <c r="T27" s="10"/>
    </row>
    <row r="28" spans="1:20" ht="12" customHeight="1" thickBot="1">
      <c r="A28" s="37" t="s">
        <v>120</v>
      </c>
      <c r="B28" s="336"/>
      <c r="C28" s="337"/>
      <c r="D28" s="337"/>
      <c r="E28" s="337"/>
      <c r="F28" s="337"/>
      <c r="G28" s="338"/>
      <c r="H28" s="40"/>
      <c r="J28" s="130" t="e">
        <f t="shared" si="5"/>
        <v>#DIV/0!</v>
      </c>
      <c r="K28" s="19"/>
      <c r="M28" s="130" t="e">
        <f t="shared" si="6"/>
        <v>#DIV/0!</v>
      </c>
      <c r="N28" s="40"/>
      <c r="P28" s="130" t="e">
        <f t="shared" si="7"/>
        <v>#DIV/0!</v>
      </c>
      <c r="Q28" s="44">
        <f t="shared" si="8"/>
        <v>0</v>
      </c>
      <c r="R28" s="45">
        <f t="shared" si="9"/>
        <v>0</v>
      </c>
      <c r="S28" s="130" t="e">
        <f t="shared" si="1"/>
        <v>#DIV/0!</v>
      </c>
      <c r="T28" s="10"/>
    </row>
    <row r="29" spans="1:20" ht="12" customHeight="1" thickBot="1">
      <c r="A29" s="37" t="s">
        <v>58</v>
      </c>
      <c r="B29" s="336"/>
      <c r="C29" s="337"/>
      <c r="D29" s="337"/>
      <c r="E29" s="337"/>
      <c r="F29" s="337"/>
      <c r="G29" s="338"/>
      <c r="H29" s="40"/>
      <c r="J29" s="130" t="e">
        <f t="shared" si="5"/>
        <v>#DIV/0!</v>
      </c>
      <c r="K29" s="19"/>
      <c r="M29" s="130" t="e">
        <f t="shared" si="6"/>
        <v>#DIV/0!</v>
      </c>
      <c r="N29" s="40"/>
      <c r="P29" s="130" t="e">
        <f t="shared" si="7"/>
        <v>#DIV/0!</v>
      </c>
      <c r="Q29" s="44">
        <f t="shared" si="8"/>
        <v>0</v>
      </c>
      <c r="R29" s="45">
        <f t="shared" si="9"/>
        <v>0</v>
      </c>
      <c r="S29" s="130" t="e">
        <f t="shared" si="1"/>
        <v>#DIV/0!</v>
      </c>
      <c r="T29" s="10"/>
    </row>
    <row r="30" spans="1:20" s="2" customFormat="1" ht="12" customHeight="1" thickBot="1">
      <c r="A30" s="38" t="s">
        <v>23</v>
      </c>
      <c r="B30" s="339"/>
      <c r="C30" s="340"/>
      <c r="D30" s="340"/>
      <c r="E30" s="340"/>
      <c r="F30" s="340"/>
      <c r="G30" s="341"/>
      <c r="H30" s="155">
        <f>SUM(H22:H29)</f>
        <v>410</v>
      </c>
      <c r="I30" s="106">
        <f>SUM(I22:I29)</f>
        <v>86</v>
      </c>
      <c r="J30" s="157">
        <f t="shared" si="5"/>
        <v>0.2097560975609756</v>
      </c>
      <c r="K30" s="98">
        <f>SUM(K22:K29)</f>
        <v>298</v>
      </c>
      <c r="L30" s="106">
        <f>SUM(L22:L29)</f>
        <v>66</v>
      </c>
      <c r="M30" s="157">
        <f t="shared" si="6"/>
        <v>0.2214765100671141</v>
      </c>
      <c r="N30" s="107">
        <f>SUM(N22:N29)</f>
        <v>239</v>
      </c>
      <c r="O30" s="106">
        <f>SUM(O22:O29)</f>
        <v>22</v>
      </c>
      <c r="P30" s="157">
        <f t="shared" si="7"/>
        <v>0.09205020920502092</v>
      </c>
      <c r="Q30" s="98">
        <f>SUM(Q22:Q29)</f>
        <v>947</v>
      </c>
      <c r="R30" s="99">
        <f>SUM(R22:R29)</f>
        <v>174</v>
      </c>
      <c r="S30" s="157">
        <f t="shared" si="1"/>
        <v>0.18373812038014783</v>
      </c>
      <c r="T30" s="9"/>
    </row>
    <row r="31" spans="1:20" ht="6" customHeight="1" thickBot="1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10"/>
    </row>
    <row r="32" spans="1:20" ht="12" customHeight="1">
      <c r="A32" s="36" t="s">
        <v>59</v>
      </c>
      <c r="B32" s="17">
        <v>99</v>
      </c>
      <c r="C32" s="18">
        <v>99</v>
      </c>
      <c r="D32" s="156">
        <f aca="true" t="shared" si="10" ref="D32:D45">(C32/B32)</f>
        <v>1</v>
      </c>
      <c r="E32" s="39">
        <v>157</v>
      </c>
      <c r="F32" s="18">
        <v>157</v>
      </c>
      <c r="G32" s="156">
        <f aca="true" t="shared" si="11" ref="G32:G40">(F32/E32)</f>
        <v>1</v>
      </c>
      <c r="H32" s="17">
        <v>167</v>
      </c>
      <c r="I32" s="18">
        <v>167</v>
      </c>
      <c r="J32" s="156">
        <f aca="true" t="shared" si="12" ref="J32:J40">(I32/H32)</f>
        <v>1</v>
      </c>
      <c r="K32" s="39">
        <v>166</v>
      </c>
      <c r="L32" s="18">
        <v>166</v>
      </c>
      <c r="M32" s="156">
        <f aca="true" t="shared" si="13" ref="M32:M40">(L32/K32)</f>
        <v>1</v>
      </c>
      <c r="N32" s="17">
        <v>126</v>
      </c>
      <c r="O32" s="18">
        <v>126</v>
      </c>
      <c r="P32" s="156">
        <f aca="true" t="shared" si="14" ref="P32:P40">(O32/N32)</f>
        <v>1</v>
      </c>
      <c r="Q32" s="54">
        <f>B32+E32+(H32)+(K32)+(N32)</f>
        <v>715</v>
      </c>
      <c r="R32" s="43">
        <f aca="true" t="shared" si="15" ref="R32:R39">SUM(C32,F32,I32,L32,O32)</f>
        <v>715</v>
      </c>
      <c r="S32" s="156">
        <f aca="true" t="shared" si="16" ref="S32:S40">(R32/Q32)</f>
        <v>1</v>
      </c>
      <c r="T32" s="10"/>
    </row>
    <row r="33" spans="1:20" ht="12" customHeight="1">
      <c r="A33" s="37" t="s">
        <v>60</v>
      </c>
      <c r="B33" s="19">
        <v>152</v>
      </c>
      <c r="C33" s="20">
        <v>152</v>
      </c>
      <c r="D33" s="156">
        <f t="shared" si="10"/>
        <v>1</v>
      </c>
      <c r="E33" s="40">
        <v>298</v>
      </c>
      <c r="F33" s="20">
        <v>298</v>
      </c>
      <c r="G33" s="156">
        <f t="shared" si="11"/>
        <v>1</v>
      </c>
      <c r="H33" s="19">
        <v>112</v>
      </c>
      <c r="I33" s="20">
        <v>112</v>
      </c>
      <c r="J33" s="156">
        <f t="shared" si="12"/>
        <v>1</v>
      </c>
      <c r="K33" s="40">
        <v>105</v>
      </c>
      <c r="L33" s="20">
        <v>105</v>
      </c>
      <c r="M33" s="156">
        <f t="shared" si="13"/>
        <v>1</v>
      </c>
      <c r="N33" s="19">
        <v>72</v>
      </c>
      <c r="O33" s="20">
        <v>72</v>
      </c>
      <c r="P33" s="156">
        <f t="shared" si="14"/>
        <v>1</v>
      </c>
      <c r="Q33" s="55">
        <f>SUM(B33+E33+(H33)+(K33)+(N33))</f>
        <v>739</v>
      </c>
      <c r="R33" s="45">
        <f>SUM(C33,F33,I33,L33,O33)</f>
        <v>739</v>
      </c>
      <c r="S33" s="156">
        <f t="shared" si="16"/>
        <v>1</v>
      </c>
      <c r="T33" s="10"/>
    </row>
    <row r="34" spans="1:20" ht="12" customHeight="1">
      <c r="A34" s="37" t="s">
        <v>61</v>
      </c>
      <c r="B34" s="19">
        <v>150</v>
      </c>
      <c r="C34" s="20">
        <v>149</v>
      </c>
      <c r="D34" s="156">
        <f t="shared" si="10"/>
        <v>0.9933333333333333</v>
      </c>
      <c r="E34" s="40">
        <v>300</v>
      </c>
      <c r="F34" s="20">
        <v>299</v>
      </c>
      <c r="G34" s="156">
        <f t="shared" si="11"/>
        <v>0.9966666666666667</v>
      </c>
      <c r="H34" s="19">
        <v>106</v>
      </c>
      <c r="I34" s="20">
        <v>104</v>
      </c>
      <c r="J34" s="156">
        <f t="shared" si="12"/>
        <v>0.9811320754716981</v>
      </c>
      <c r="K34" s="40">
        <v>119</v>
      </c>
      <c r="L34" s="20">
        <v>115</v>
      </c>
      <c r="M34" s="156">
        <f t="shared" si="13"/>
        <v>0.9663865546218487</v>
      </c>
      <c r="N34" s="19"/>
      <c r="P34" s="156" t="e">
        <f t="shared" si="14"/>
        <v>#DIV/0!</v>
      </c>
      <c r="Q34" s="55">
        <f>SUM(B34+E34+H34+K34+N34)</f>
        <v>675</v>
      </c>
      <c r="R34" s="45">
        <f t="shared" si="15"/>
        <v>667</v>
      </c>
      <c r="S34" s="156">
        <f t="shared" si="16"/>
        <v>0.9881481481481481</v>
      </c>
      <c r="T34" s="10"/>
    </row>
    <row r="35" spans="1:20" ht="12" customHeight="1">
      <c r="A35" s="37" t="s">
        <v>62</v>
      </c>
      <c r="B35" s="19">
        <v>150</v>
      </c>
      <c r="C35" s="20">
        <v>150</v>
      </c>
      <c r="D35" s="156">
        <f t="shared" si="10"/>
        <v>1</v>
      </c>
      <c r="E35" s="40">
        <v>300</v>
      </c>
      <c r="F35" s="20">
        <v>300</v>
      </c>
      <c r="G35" s="156">
        <f>F35/E35</f>
        <v>1</v>
      </c>
      <c r="H35" s="19">
        <v>120</v>
      </c>
      <c r="I35" s="20">
        <v>120</v>
      </c>
      <c r="J35" s="156">
        <f t="shared" si="12"/>
        <v>1</v>
      </c>
      <c r="K35" s="40">
        <v>120</v>
      </c>
      <c r="L35" s="20">
        <v>120</v>
      </c>
      <c r="M35" s="156">
        <f t="shared" si="13"/>
        <v>1</v>
      </c>
      <c r="N35" s="19">
        <v>240</v>
      </c>
      <c r="O35" s="20">
        <v>240</v>
      </c>
      <c r="P35" s="156">
        <f t="shared" si="14"/>
        <v>1</v>
      </c>
      <c r="Q35" s="55">
        <f>B35+E35+(H35)+(K35)+(N35)</f>
        <v>930</v>
      </c>
      <c r="R35" s="45">
        <f t="shared" si="15"/>
        <v>930</v>
      </c>
      <c r="S35" s="156">
        <f t="shared" si="16"/>
        <v>1</v>
      </c>
      <c r="T35" s="10"/>
    </row>
    <row r="36" spans="1:20" ht="12" customHeight="1">
      <c r="A36" s="37" t="s">
        <v>63</v>
      </c>
      <c r="B36" s="19">
        <v>149</v>
      </c>
      <c r="C36" s="20">
        <v>149</v>
      </c>
      <c r="D36" s="156">
        <f t="shared" si="10"/>
        <v>1</v>
      </c>
      <c r="E36" s="40">
        <v>314</v>
      </c>
      <c r="F36" s="20">
        <v>314</v>
      </c>
      <c r="G36" s="156">
        <f t="shared" si="11"/>
        <v>1</v>
      </c>
      <c r="H36" s="19">
        <v>163</v>
      </c>
      <c r="I36" s="20">
        <v>163</v>
      </c>
      <c r="J36" s="156">
        <f t="shared" si="12"/>
        <v>1</v>
      </c>
      <c r="K36" s="40">
        <v>133</v>
      </c>
      <c r="L36" s="20">
        <v>133</v>
      </c>
      <c r="M36" s="156">
        <f t="shared" si="13"/>
        <v>1</v>
      </c>
      <c r="N36" s="19">
        <v>99</v>
      </c>
      <c r="O36" s="20">
        <v>99</v>
      </c>
      <c r="P36" s="156">
        <f t="shared" si="14"/>
        <v>1</v>
      </c>
      <c r="Q36" s="55">
        <f>B36+E36+(H36)+(K36)+(N36)</f>
        <v>858</v>
      </c>
      <c r="R36" s="45">
        <f t="shared" si="15"/>
        <v>858</v>
      </c>
      <c r="S36" s="156">
        <f t="shared" si="16"/>
        <v>1</v>
      </c>
      <c r="T36" s="10"/>
    </row>
    <row r="37" spans="1:20" ht="12" customHeight="1">
      <c r="A37" s="37" t="s">
        <v>64</v>
      </c>
      <c r="B37" s="19">
        <v>149</v>
      </c>
      <c r="C37" s="20">
        <v>149</v>
      </c>
      <c r="D37" s="156">
        <f t="shared" si="10"/>
        <v>1</v>
      </c>
      <c r="E37" s="40">
        <v>308</v>
      </c>
      <c r="F37" s="20">
        <v>308</v>
      </c>
      <c r="G37" s="156">
        <f t="shared" si="11"/>
        <v>1</v>
      </c>
      <c r="H37" s="19">
        <v>117</v>
      </c>
      <c r="I37" s="20">
        <v>117</v>
      </c>
      <c r="J37" s="156">
        <f>(I37/H37)</f>
        <v>1</v>
      </c>
      <c r="K37" s="40">
        <v>100</v>
      </c>
      <c r="L37" s="20">
        <v>100</v>
      </c>
      <c r="M37" s="156">
        <f t="shared" si="13"/>
        <v>1</v>
      </c>
      <c r="N37" s="37"/>
      <c r="O37" s="56"/>
      <c r="P37" s="156" t="e">
        <f t="shared" si="14"/>
        <v>#DIV/0!</v>
      </c>
      <c r="Q37" s="55">
        <f>B37+E37+(H37)+(K37)+(N37)</f>
        <v>674</v>
      </c>
      <c r="R37" s="45">
        <f t="shared" si="15"/>
        <v>674</v>
      </c>
      <c r="S37" s="156">
        <f t="shared" si="16"/>
        <v>1</v>
      </c>
      <c r="T37" s="10"/>
    </row>
    <row r="38" spans="1:20" ht="12" customHeight="1">
      <c r="A38" s="37" t="s">
        <v>66</v>
      </c>
      <c r="B38" s="19"/>
      <c r="D38" s="156" t="e">
        <f t="shared" si="10"/>
        <v>#DIV/0!</v>
      </c>
      <c r="E38" s="40"/>
      <c r="G38" s="156" t="e">
        <f t="shared" si="11"/>
        <v>#DIV/0!</v>
      </c>
      <c r="H38" s="19">
        <v>55</v>
      </c>
      <c r="I38" s="20">
        <v>55</v>
      </c>
      <c r="J38" s="156">
        <f>(I38/H38)</f>
        <v>1</v>
      </c>
      <c r="K38" s="40">
        <v>82</v>
      </c>
      <c r="L38" s="20">
        <v>82</v>
      </c>
      <c r="M38" s="156">
        <f t="shared" si="13"/>
        <v>1</v>
      </c>
      <c r="N38" s="37">
        <v>120</v>
      </c>
      <c r="O38" s="56">
        <v>120</v>
      </c>
      <c r="P38" s="156">
        <f t="shared" si="14"/>
        <v>1</v>
      </c>
      <c r="Q38" s="55">
        <f>B38+E38+(H38)+(K38)+(N38)</f>
        <v>257</v>
      </c>
      <c r="R38" s="45">
        <f t="shared" si="15"/>
        <v>257</v>
      </c>
      <c r="S38" s="156">
        <f t="shared" si="16"/>
        <v>1</v>
      </c>
      <c r="T38" s="10"/>
    </row>
    <row r="39" spans="1:20" ht="12" customHeight="1">
      <c r="A39" s="37" t="s">
        <v>65</v>
      </c>
      <c r="B39" s="19">
        <v>150</v>
      </c>
      <c r="C39" s="20">
        <v>150</v>
      </c>
      <c r="D39" s="156">
        <f t="shared" si="10"/>
        <v>1</v>
      </c>
      <c r="E39" s="40">
        <v>289</v>
      </c>
      <c r="F39" s="20">
        <v>288</v>
      </c>
      <c r="G39" s="156">
        <f t="shared" si="11"/>
        <v>0.9965397923875432</v>
      </c>
      <c r="H39" s="19">
        <v>110</v>
      </c>
      <c r="I39" s="20">
        <v>102</v>
      </c>
      <c r="J39" s="156">
        <f>(I39/H39)</f>
        <v>0.9272727272727272</v>
      </c>
      <c r="K39" s="40">
        <v>98</v>
      </c>
      <c r="L39" s="20">
        <v>95</v>
      </c>
      <c r="M39" s="156">
        <f t="shared" si="13"/>
        <v>0.9693877551020408</v>
      </c>
      <c r="N39" s="37"/>
      <c r="O39" s="56"/>
      <c r="P39" s="156" t="e">
        <f t="shared" si="14"/>
        <v>#DIV/0!</v>
      </c>
      <c r="Q39" s="55">
        <f>B39+E39+(H39)+(K39)+(N39)</f>
        <v>647</v>
      </c>
      <c r="R39" s="45">
        <f t="shared" si="15"/>
        <v>635</v>
      </c>
      <c r="S39" s="156">
        <f t="shared" si="16"/>
        <v>0.98145285935085</v>
      </c>
      <c r="T39" s="10"/>
    </row>
    <row r="40" spans="1:20" s="2" customFormat="1" ht="12" customHeight="1" thickBot="1">
      <c r="A40" s="38" t="s">
        <v>24</v>
      </c>
      <c r="B40" s="105">
        <f>SUM(B32:B39)</f>
        <v>999</v>
      </c>
      <c r="C40" s="106">
        <f>SUM(C32:C39)</f>
        <v>998</v>
      </c>
      <c r="D40" s="158">
        <f t="shared" si="10"/>
        <v>0.998998998998999</v>
      </c>
      <c r="E40" s="107">
        <f>SUM(E32:E39)</f>
        <v>1966</v>
      </c>
      <c r="F40" s="106">
        <f>SUM(F32:F39)</f>
        <v>1964</v>
      </c>
      <c r="G40" s="158">
        <f t="shared" si="11"/>
        <v>0.9989827060020345</v>
      </c>
      <c r="H40" s="105">
        <f>SUM(H32:H39)</f>
        <v>950</v>
      </c>
      <c r="I40" s="106">
        <f>SUM(I32:I39)</f>
        <v>940</v>
      </c>
      <c r="J40" s="158">
        <f t="shared" si="12"/>
        <v>0.9894736842105263</v>
      </c>
      <c r="K40" s="107">
        <f>SUM(K32:K39)</f>
        <v>923</v>
      </c>
      <c r="L40" s="106">
        <f>SUM(L32:L39)</f>
        <v>916</v>
      </c>
      <c r="M40" s="158">
        <f t="shared" si="13"/>
        <v>0.9924160346695557</v>
      </c>
      <c r="N40" s="105">
        <f>SUM(N32:N39)</f>
        <v>657</v>
      </c>
      <c r="O40" s="106">
        <f>SUM(O32:O39)</f>
        <v>657</v>
      </c>
      <c r="P40" s="158">
        <f t="shared" si="14"/>
        <v>1</v>
      </c>
      <c r="Q40" s="155">
        <f>SUM(Q32:Q39)</f>
        <v>5495</v>
      </c>
      <c r="R40" s="99">
        <f>SUM(R32:R39)</f>
        <v>5475</v>
      </c>
      <c r="S40" s="158">
        <f t="shared" si="16"/>
        <v>0.9963603275705186</v>
      </c>
      <c r="T40" s="9"/>
    </row>
    <row r="41" spans="1:20" ht="6" customHeight="1" thickBot="1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10"/>
    </row>
    <row r="42" spans="1:20" ht="12" customHeight="1">
      <c r="A42" s="36" t="s">
        <v>67</v>
      </c>
      <c r="B42" s="17"/>
      <c r="C42" s="18"/>
      <c r="D42" s="94" t="e">
        <f t="shared" si="10"/>
        <v>#DIV/0!</v>
      </c>
      <c r="E42" s="333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5"/>
      <c r="Q42" s="39">
        <v>0</v>
      </c>
      <c r="R42" s="18">
        <f>SUM(C42)</f>
        <v>0</v>
      </c>
      <c r="S42" s="161" t="e">
        <f>(R42/Q42)</f>
        <v>#DIV/0!</v>
      </c>
      <c r="T42" s="10"/>
    </row>
    <row r="43" spans="1:20" s="2" customFormat="1" ht="12" customHeight="1" thickBot="1">
      <c r="A43" s="38" t="s">
        <v>51</v>
      </c>
      <c r="B43" s="105">
        <f>SUM(B42:B42)</f>
        <v>0</v>
      </c>
      <c r="C43" s="106">
        <f>SUM(C42:C42)</f>
        <v>0</v>
      </c>
      <c r="D43" s="158" t="e">
        <f t="shared" si="10"/>
        <v>#DIV/0!</v>
      </c>
      <c r="E43" s="339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1"/>
      <c r="Q43" s="107">
        <f>SUM(Q42:Q42)</f>
        <v>0</v>
      </c>
      <c r="R43" s="106">
        <f>SUM(R42:R42)</f>
        <v>0</v>
      </c>
      <c r="S43" s="158" t="e">
        <f>(R43/Q43)</f>
        <v>#DIV/0!</v>
      </c>
      <c r="T43" s="9"/>
    </row>
    <row r="44" spans="1:20" s="2" customFormat="1" ht="12" customHeight="1" thickBot="1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9"/>
    </row>
    <row r="45" spans="1:20" s="2" customFormat="1" ht="12" customHeight="1" thickBot="1">
      <c r="A45" s="23" t="s">
        <v>25</v>
      </c>
      <c r="B45" s="125">
        <f>(B21+B30+B40+B43)</f>
        <v>2533</v>
      </c>
      <c r="C45" s="125">
        <f>(C21+C30+C40+C43)</f>
        <v>2110</v>
      </c>
      <c r="D45" s="159">
        <f t="shared" si="10"/>
        <v>0.833004342676668</v>
      </c>
      <c r="E45" s="125">
        <f>(E21+E30+E40+E43)</f>
        <v>5121</v>
      </c>
      <c r="F45" s="125">
        <f>(F21+F30+F40+F43)</f>
        <v>4366</v>
      </c>
      <c r="G45" s="160">
        <f>(F45/E45)</f>
        <v>0.8525678578402656</v>
      </c>
      <c r="H45" s="125">
        <f>(H21+H30+H40+H43)</f>
        <v>1360</v>
      </c>
      <c r="I45" s="125">
        <f>(I21+I30+I40+I43)</f>
        <v>1026</v>
      </c>
      <c r="J45" s="160">
        <f>(I45/H45)</f>
        <v>0.7544117647058823</v>
      </c>
      <c r="K45" s="125">
        <f>(K21+K30+K40+K43)</f>
        <v>1221</v>
      </c>
      <c r="L45" s="125">
        <f>(L21+L30+L40+L43)</f>
        <v>982</v>
      </c>
      <c r="M45" s="160">
        <f>(L45/K45)</f>
        <v>0.8042588042588042</v>
      </c>
      <c r="N45" s="125">
        <f>(N21+N30+N40+N43)</f>
        <v>896</v>
      </c>
      <c r="O45" s="125">
        <f>(O21+O30+O40+O43)</f>
        <v>679</v>
      </c>
      <c r="P45" s="160">
        <f>(O45/N45)</f>
        <v>0.7578125</v>
      </c>
      <c r="Q45" s="125">
        <f>(Q21+Q30+Q40+Q43)</f>
        <v>11131</v>
      </c>
      <c r="R45" s="125">
        <f>(R21+R30+R40+R43)</f>
        <v>9163</v>
      </c>
      <c r="S45" s="145">
        <f>(R45/Q45)</f>
        <v>0.8231964783038361</v>
      </c>
      <c r="T45" s="9"/>
    </row>
    <row r="46" spans="1:19" ht="11.25">
      <c r="A46" s="22"/>
      <c r="B46" s="22"/>
      <c r="C46" s="22"/>
      <c r="D46" s="25"/>
      <c r="E46" s="22"/>
      <c r="F46" s="22"/>
      <c r="G46" s="25"/>
      <c r="H46" s="22"/>
      <c r="I46" s="22"/>
      <c r="J46" s="25"/>
      <c r="K46" s="22"/>
      <c r="L46" s="22"/>
      <c r="M46" s="25"/>
      <c r="N46" s="22"/>
      <c r="O46" s="22"/>
      <c r="P46" s="25"/>
      <c r="Q46" s="22"/>
      <c r="R46" s="22"/>
      <c r="S46" s="26"/>
    </row>
  </sheetData>
  <sheetProtection/>
  <mergeCells count="14">
    <mergeCell ref="A44:S44"/>
    <mergeCell ref="A41:S41"/>
    <mergeCell ref="E42:P43"/>
    <mergeCell ref="H2:J2"/>
    <mergeCell ref="K2:M2"/>
    <mergeCell ref="N2:P2"/>
    <mergeCell ref="Q2:S2"/>
    <mergeCell ref="A1:S1"/>
    <mergeCell ref="H5:P21"/>
    <mergeCell ref="A31:S31"/>
    <mergeCell ref="B22:G30"/>
    <mergeCell ref="A4:S4"/>
    <mergeCell ref="B2:D2"/>
    <mergeCell ref="E2:G2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85" r:id="rId1"/>
  <headerFooter alignWithMargins="0">
    <oddFooter>&amp;C&amp;"Times New Roman,Normal"Delegación Diocesana de Enseñanza / SIGÜENZA-GUADALAJARA&amp;R&amp;"Times New Roman,Normal"Estadísticas. Curso 2006-07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T25"/>
  <sheetViews>
    <sheetView zoomScale="75" zoomScaleNormal="75" zoomScalePageLayoutView="0" workbookViewId="0" topLeftCell="A1">
      <selection activeCell="B15" sqref="B15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8.00390625" style="21" bestFit="1" customWidth="1"/>
    <col min="5" max="6" width="5.7109375" style="20" customWidth="1"/>
    <col min="7" max="7" width="7.7109375" style="21" bestFit="1" customWidth="1"/>
    <col min="8" max="8" width="5.7109375" style="20" customWidth="1"/>
    <col min="9" max="9" width="4.140625" style="20" bestFit="1" customWidth="1"/>
    <col min="10" max="10" width="7.7109375" style="21" bestFit="1" customWidth="1"/>
    <col min="11" max="11" width="5.28125" style="20" bestFit="1" customWidth="1"/>
    <col min="12" max="12" width="3.28125" style="20" customWidth="1"/>
    <col min="13" max="13" width="8.140625" style="21" bestFit="1" customWidth="1"/>
    <col min="14" max="15" width="4.140625" style="20" bestFit="1" customWidth="1"/>
    <col min="16" max="16" width="7.7109375" style="21" bestFit="1" customWidth="1"/>
    <col min="17" max="18" width="5.7109375" style="20" customWidth="1"/>
    <col min="19" max="19" width="8.140625" style="27" bestFit="1" customWidth="1"/>
    <col min="20" max="16384" width="11.421875" style="1" customWidth="1"/>
  </cols>
  <sheetData>
    <row r="1" spans="1:19" s="5" customFormat="1" ht="21.75" thickBot="1" thickTop="1">
      <c r="A1" s="347" t="s">
        <v>190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1" t="s">
        <v>6</v>
      </c>
      <c r="K4" s="32" t="s">
        <v>4</v>
      </c>
      <c r="L4" s="30" t="s">
        <v>5</v>
      </c>
      <c r="M4" s="49" t="s">
        <v>6</v>
      </c>
      <c r="N4" s="29" t="s">
        <v>4</v>
      </c>
      <c r="O4" s="30" t="s">
        <v>5</v>
      </c>
      <c r="P4" s="31" t="s">
        <v>6</v>
      </c>
      <c r="Q4" s="32" t="s">
        <v>4</v>
      </c>
      <c r="R4" s="30" t="s">
        <v>5</v>
      </c>
      <c r="S4" s="53" t="s">
        <v>6</v>
      </c>
      <c r="T4" s="14"/>
    </row>
    <row r="5" spans="1:20" s="11" customFormat="1" ht="19.5" customHeigh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ht="12.75" customHeight="1">
      <c r="A6" s="37" t="s">
        <v>68</v>
      </c>
      <c r="B6" s="19"/>
      <c r="D6" s="163" t="e">
        <f aca="true" t="shared" si="0" ref="D6:D19">(C6/B6)</f>
        <v>#DIV/0!</v>
      </c>
      <c r="E6" s="40"/>
      <c r="G6" s="165" t="e">
        <f aca="true" t="shared" si="1" ref="G6:G19">(F6/E6)</f>
        <v>#DIV/0!</v>
      </c>
      <c r="H6" s="336"/>
      <c r="I6" s="337"/>
      <c r="J6" s="337"/>
      <c r="K6" s="337"/>
      <c r="L6" s="337"/>
      <c r="M6" s="337"/>
      <c r="N6" s="337"/>
      <c r="O6" s="337"/>
      <c r="P6" s="338"/>
      <c r="Q6" s="19">
        <f aca="true" t="shared" si="2" ref="Q6:Q18">SUM(B6,E6)</f>
        <v>0</v>
      </c>
      <c r="R6" s="20">
        <f aca="true" t="shared" si="3" ref="R6:R18">SUM(C6,F6)</f>
        <v>0</v>
      </c>
      <c r="S6" s="165" t="e">
        <f aca="true" t="shared" si="4" ref="S6:S18">(R6/Q6)</f>
        <v>#DIV/0!</v>
      </c>
      <c r="T6" s="10"/>
    </row>
    <row r="7" spans="1:20" ht="12.75" customHeight="1">
      <c r="A7" s="37" t="s">
        <v>69</v>
      </c>
      <c r="B7" s="19"/>
      <c r="D7" s="163" t="e">
        <f t="shared" si="0"/>
        <v>#DIV/0!</v>
      </c>
      <c r="E7" s="40"/>
      <c r="G7" s="165" t="e">
        <f t="shared" si="1"/>
        <v>#DIV/0!</v>
      </c>
      <c r="H7" s="336"/>
      <c r="I7" s="337"/>
      <c r="J7" s="337"/>
      <c r="K7" s="337"/>
      <c r="L7" s="337"/>
      <c r="M7" s="337"/>
      <c r="N7" s="337"/>
      <c r="O7" s="337"/>
      <c r="P7" s="338"/>
      <c r="Q7" s="19">
        <f t="shared" si="2"/>
        <v>0</v>
      </c>
      <c r="R7" s="20">
        <f t="shared" si="3"/>
        <v>0</v>
      </c>
      <c r="S7" s="165" t="e">
        <f t="shared" si="4"/>
        <v>#DIV/0!</v>
      </c>
      <c r="T7" s="10"/>
    </row>
    <row r="8" spans="1:20" ht="12.75" customHeight="1">
      <c r="A8" s="37" t="s">
        <v>70</v>
      </c>
      <c r="B8" s="19">
        <v>1</v>
      </c>
      <c r="C8" s="20">
        <v>1</v>
      </c>
      <c r="D8" s="163">
        <f t="shared" si="0"/>
        <v>1</v>
      </c>
      <c r="E8" s="40">
        <v>3</v>
      </c>
      <c r="F8" s="20">
        <v>3</v>
      </c>
      <c r="G8" s="165">
        <f t="shared" si="1"/>
        <v>1</v>
      </c>
      <c r="H8" s="336"/>
      <c r="I8" s="337"/>
      <c r="J8" s="337"/>
      <c r="K8" s="337"/>
      <c r="L8" s="337"/>
      <c r="M8" s="337"/>
      <c r="N8" s="337"/>
      <c r="O8" s="337"/>
      <c r="P8" s="338"/>
      <c r="Q8" s="19">
        <f t="shared" si="2"/>
        <v>4</v>
      </c>
      <c r="R8" s="20">
        <f t="shared" si="3"/>
        <v>4</v>
      </c>
      <c r="S8" s="165">
        <f t="shared" si="4"/>
        <v>1</v>
      </c>
      <c r="T8" s="10"/>
    </row>
    <row r="9" spans="1:20" ht="12.75" customHeight="1">
      <c r="A9" s="37" t="s">
        <v>121</v>
      </c>
      <c r="B9" s="19">
        <v>3</v>
      </c>
      <c r="C9" s="20">
        <v>3</v>
      </c>
      <c r="D9" s="163">
        <f t="shared" si="0"/>
        <v>1</v>
      </c>
      <c r="E9" s="40">
        <v>9</v>
      </c>
      <c r="F9" s="20">
        <v>9</v>
      </c>
      <c r="G9" s="165">
        <f t="shared" si="1"/>
        <v>1</v>
      </c>
      <c r="H9" s="336"/>
      <c r="I9" s="337"/>
      <c r="J9" s="337"/>
      <c r="K9" s="337"/>
      <c r="L9" s="337"/>
      <c r="M9" s="337"/>
      <c r="N9" s="337"/>
      <c r="O9" s="337"/>
      <c r="P9" s="338"/>
      <c r="Q9" s="19">
        <f t="shared" si="2"/>
        <v>12</v>
      </c>
      <c r="R9" s="20">
        <f t="shared" si="3"/>
        <v>12</v>
      </c>
      <c r="S9" s="165">
        <f t="shared" si="4"/>
        <v>1</v>
      </c>
      <c r="T9" s="10"/>
    </row>
    <row r="10" spans="1:20" ht="12.75" customHeight="1">
      <c r="A10" s="37" t="s">
        <v>71</v>
      </c>
      <c r="B10" s="19"/>
      <c r="D10" s="163" t="e">
        <f t="shared" si="0"/>
        <v>#DIV/0!</v>
      </c>
      <c r="E10" s="40"/>
      <c r="G10" s="165" t="e">
        <f t="shared" si="1"/>
        <v>#DIV/0!</v>
      </c>
      <c r="H10" s="336"/>
      <c r="I10" s="337"/>
      <c r="J10" s="337"/>
      <c r="K10" s="337"/>
      <c r="L10" s="337"/>
      <c r="M10" s="337"/>
      <c r="N10" s="337"/>
      <c r="O10" s="337"/>
      <c r="P10" s="338"/>
      <c r="Q10" s="19">
        <f t="shared" si="2"/>
        <v>0</v>
      </c>
      <c r="R10" s="20">
        <f t="shared" si="3"/>
        <v>0</v>
      </c>
      <c r="S10" s="165" t="e">
        <f t="shared" si="4"/>
        <v>#DIV/0!</v>
      </c>
      <c r="T10" s="10"/>
    </row>
    <row r="11" spans="1:20" ht="12.75" customHeight="1">
      <c r="A11" s="37" t="s">
        <v>72</v>
      </c>
      <c r="B11" s="19"/>
      <c r="D11" s="163" t="e">
        <f t="shared" si="0"/>
        <v>#DIV/0!</v>
      </c>
      <c r="E11" s="40"/>
      <c r="G11" s="165" t="e">
        <f t="shared" si="1"/>
        <v>#DIV/0!</v>
      </c>
      <c r="H11" s="336"/>
      <c r="I11" s="337"/>
      <c r="J11" s="337"/>
      <c r="K11" s="337"/>
      <c r="L11" s="337"/>
      <c r="M11" s="337"/>
      <c r="N11" s="337"/>
      <c r="O11" s="337"/>
      <c r="P11" s="338"/>
      <c r="Q11" s="19">
        <f t="shared" si="2"/>
        <v>0</v>
      </c>
      <c r="R11" s="20">
        <f t="shared" si="3"/>
        <v>0</v>
      </c>
      <c r="S11" s="165" t="e">
        <f t="shared" si="4"/>
        <v>#DIV/0!</v>
      </c>
      <c r="T11" s="10"/>
    </row>
    <row r="12" spans="1:20" ht="12.75" customHeight="1">
      <c r="A12" s="37" t="s">
        <v>73</v>
      </c>
      <c r="B12" s="19"/>
      <c r="D12" s="163" t="e">
        <f t="shared" si="0"/>
        <v>#DIV/0!</v>
      </c>
      <c r="E12" s="40"/>
      <c r="G12" s="165" t="e">
        <f t="shared" si="1"/>
        <v>#DIV/0!</v>
      </c>
      <c r="H12" s="336"/>
      <c r="I12" s="337"/>
      <c r="J12" s="337"/>
      <c r="K12" s="337"/>
      <c r="L12" s="337"/>
      <c r="M12" s="337"/>
      <c r="N12" s="337"/>
      <c r="O12" s="337"/>
      <c r="P12" s="338"/>
      <c r="Q12" s="19">
        <f t="shared" si="2"/>
        <v>0</v>
      </c>
      <c r="R12" s="20">
        <f t="shared" si="3"/>
        <v>0</v>
      </c>
      <c r="S12" s="165" t="e">
        <f t="shared" si="4"/>
        <v>#DIV/0!</v>
      </c>
      <c r="T12" s="10"/>
    </row>
    <row r="13" spans="1:20" ht="12.75" customHeight="1">
      <c r="A13" s="37" t="s">
        <v>74</v>
      </c>
      <c r="B13" s="19">
        <v>2</v>
      </c>
      <c r="C13" s="20">
        <v>2</v>
      </c>
      <c r="D13" s="163">
        <f t="shared" si="0"/>
        <v>1</v>
      </c>
      <c r="E13" s="40">
        <v>3</v>
      </c>
      <c r="F13" s="20">
        <v>3</v>
      </c>
      <c r="G13" s="165">
        <f t="shared" si="1"/>
        <v>1</v>
      </c>
      <c r="H13" s="336"/>
      <c r="I13" s="337"/>
      <c r="J13" s="337"/>
      <c r="K13" s="337"/>
      <c r="L13" s="337"/>
      <c r="M13" s="337"/>
      <c r="N13" s="337"/>
      <c r="O13" s="337"/>
      <c r="P13" s="338"/>
      <c r="Q13" s="19">
        <f t="shared" si="2"/>
        <v>5</v>
      </c>
      <c r="R13" s="20">
        <f t="shared" si="3"/>
        <v>5</v>
      </c>
      <c r="S13" s="165">
        <f t="shared" si="4"/>
        <v>1</v>
      </c>
      <c r="T13" s="10"/>
    </row>
    <row r="14" spans="1:20" ht="12.75" customHeight="1">
      <c r="A14" s="37" t="s">
        <v>181</v>
      </c>
      <c r="B14" s="19">
        <v>8</v>
      </c>
      <c r="C14" s="20">
        <v>8</v>
      </c>
      <c r="D14" s="163">
        <f>C14/B14</f>
        <v>1</v>
      </c>
      <c r="E14" s="40">
        <v>4</v>
      </c>
      <c r="F14" s="20">
        <v>4</v>
      </c>
      <c r="G14" s="165">
        <f t="shared" si="1"/>
        <v>1</v>
      </c>
      <c r="H14" s="336"/>
      <c r="I14" s="337"/>
      <c r="J14" s="337"/>
      <c r="K14" s="337"/>
      <c r="L14" s="337"/>
      <c r="M14" s="337"/>
      <c r="N14" s="337"/>
      <c r="O14" s="337"/>
      <c r="P14" s="338"/>
      <c r="Q14" s="19">
        <f t="shared" si="2"/>
        <v>12</v>
      </c>
      <c r="R14" s="20">
        <f t="shared" si="3"/>
        <v>12</v>
      </c>
      <c r="S14" s="165">
        <f t="shared" si="4"/>
        <v>1</v>
      </c>
      <c r="T14" s="10"/>
    </row>
    <row r="15" spans="1:20" ht="12.75" customHeight="1">
      <c r="A15" s="37" t="s">
        <v>179</v>
      </c>
      <c r="B15" s="19"/>
      <c r="D15" s="163" t="e">
        <f t="shared" si="0"/>
        <v>#DIV/0!</v>
      </c>
      <c r="E15" s="40"/>
      <c r="G15" s="165" t="e">
        <f t="shared" si="1"/>
        <v>#DIV/0!</v>
      </c>
      <c r="H15" s="336"/>
      <c r="I15" s="337"/>
      <c r="J15" s="337"/>
      <c r="K15" s="337"/>
      <c r="L15" s="337"/>
      <c r="M15" s="337"/>
      <c r="N15" s="337"/>
      <c r="O15" s="337"/>
      <c r="P15" s="338"/>
      <c r="Q15" s="19">
        <f t="shared" si="2"/>
        <v>0</v>
      </c>
      <c r="R15" s="20">
        <f t="shared" si="3"/>
        <v>0</v>
      </c>
      <c r="S15" s="165" t="e">
        <f t="shared" si="4"/>
        <v>#DIV/0!</v>
      </c>
      <c r="T15" s="10"/>
    </row>
    <row r="16" spans="1:20" ht="12.75" customHeight="1">
      <c r="A16" s="37" t="s">
        <v>180</v>
      </c>
      <c r="B16" s="19"/>
      <c r="D16" s="163" t="e">
        <f t="shared" si="0"/>
        <v>#DIV/0!</v>
      </c>
      <c r="E16" s="40"/>
      <c r="G16" s="165" t="e">
        <f t="shared" si="1"/>
        <v>#DIV/0!</v>
      </c>
      <c r="H16" s="336"/>
      <c r="I16" s="337"/>
      <c r="J16" s="337"/>
      <c r="K16" s="337"/>
      <c r="L16" s="337"/>
      <c r="M16" s="337"/>
      <c r="N16" s="337"/>
      <c r="O16" s="337"/>
      <c r="P16" s="338"/>
      <c r="Q16" s="19">
        <f t="shared" si="2"/>
        <v>0</v>
      </c>
      <c r="R16" s="20">
        <f t="shared" si="3"/>
        <v>0</v>
      </c>
      <c r="S16" s="165" t="e">
        <f t="shared" si="4"/>
        <v>#DIV/0!</v>
      </c>
      <c r="T16" s="10"/>
    </row>
    <row r="17" spans="1:20" ht="12.75" customHeight="1">
      <c r="A17" s="37" t="s">
        <v>182</v>
      </c>
      <c r="B17" s="19">
        <v>3</v>
      </c>
      <c r="C17" s="20">
        <v>3</v>
      </c>
      <c r="D17" s="163">
        <f t="shared" si="0"/>
        <v>1</v>
      </c>
      <c r="E17" s="40">
        <v>7</v>
      </c>
      <c r="F17" s="20">
        <v>7</v>
      </c>
      <c r="G17" s="165">
        <f t="shared" si="1"/>
        <v>1</v>
      </c>
      <c r="H17" s="336"/>
      <c r="I17" s="337"/>
      <c r="J17" s="337"/>
      <c r="K17" s="337"/>
      <c r="L17" s="337"/>
      <c r="M17" s="337"/>
      <c r="N17" s="337"/>
      <c r="O17" s="337"/>
      <c r="P17" s="338"/>
      <c r="Q17" s="19">
        <f t="shared" si="2"/>
        <v>10</v>
      </c>
      <c r="R17" s="20">
        <f t="shared" si="3"/>
        <v>10</v>
      </c>
      <c r="S17" s="165">
        <f t="shared" si="4"/>
        <v>1</v>
      </c>
      <c r="T17" s="10"/>
    </row>
    <row r="18" spans="1:20" ht="12.75" customHeight="1">
      <c r="A18" s="37" t="s">
        <v>133</v>
      </c>
      <c r="B18" s="19"/>
      <c r="D18" s="163" t="e">
        <f t="shared" si="0"/>
        <v>#DIV/0!</v>
      </c>
      <c r="E18" s="40"/>
      <c r="G18" s="165" t="e">
        <f t="shared" si="1"/>
        <v>#DIV/0!</v>
      </c>
      <c r="H18" s="336"/>
      <c r="I18" s="337"/>
      <c r="J18" s="337"/>
      <c r="K18" s="337"/>
      <c r="L18" s="337"/>
      <c r="M18" s="337"/>
      <c r="N18" s="337"/>
      <c r="O18" s="337"/>
      <c r="P18" s="338"/>
      <c r="Q18" s="19">
        <f t="shared" si="2"/>
        <v>0</v>
      </c>
      <c r="R18" s="20">
        <f t="shared" si="3"/>
        <v>0</v>
      </c>
      <c r="S18" s="165" t="e">
        <f t="shared" si="4"/>
        <v>#DIV/0!</v>
      </c>
      <c r="T18" s="10"/>
    </row>
    <row r="19" spans="1:20" s="2" customFormat="1" ht="12.75" customHeight="1" thickBot="1">
      <c r="A19" s="38" t="s">
        <v>20</v>
      </c>
      <c r="B19" s="105">
        <f>SUM(B6:B18)</f>
        <v>17</v>
      </c>
      <c r="C19" s="106">
        <f>SUM(C6:C18)</f>
        <v>17</v>
      </c>
      <c r="D19" s="166">
        <f t="shared" si="0"/>
        <v>1</v>
      </c>
      <c r="E19" s="107">
        <f>SUM(E6:E18)</f>
        <v>26</v>
      </c>
      <c r="F19" s="106">
        <f>SUM(F6:F18)</f>
        <v>26</v>
      </c>
      <c r="G19" s="167">
        <f t="shared" si="1"/>
        <v>1</v>
      </c>
      <c r="H19" s="339"/>
      <c r="I19" s="340"/>
      <c r="J19" s="340"/>
      <c r="K19" s="340"/>
      <c r="L19" s="340"/>
      <c r="M19" s="340"/>
      <c r="N19" s="340"/>
      <c r="O19" s="340"/>
      <c r="P19" s="341"/>
      <c r="Q19" s="105">
        <f>SUM(Q6:Q18)</f>
        <v>43</v>
      </c>
      <c r="R19" s="106">
        <f>SUM(R6:R18)</f>
        <v>43</v>
      </c>
      <c r="S19" s="166">
        <f>(R19/Q19)</f>
        <v>1</v>
      </c>
      <c r="T19" s="9"/>
    </row>
    <row r="20" spans="1:20" ht="19.5" customHeight="1" thickBo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10"/>
    </row>
    <row r="21" spans="1:20" ht="12.75" customHeight="1">
      <c r="A21" s="36" t="s">
        <v>75</v>
      </c>
      <c r="B21" s="333"/>
      <c r="C21" s="334"/>
      <c r="D21" s="334"/>
      <c r="E21" s="334"/>
      <c r="F21" s="334"/>
      <c r="G21" s="335"/>
      <c r="H21" s="39">
        <v>122</v>
      </c>
      <c r="I21" s="18">
        <v>60</v>
      </c>
      <c r="J21" s="162">
        <f>(I21/H21)</f>
        <v>0.4918032786885246</v>
      </c>
      <c r="K21" s="18">
        <v>109</v>
      </c>
      <c r="L21" s="18">
        <v>35</v>
      </c>
      <c r="M21" s="162">
        <f>(L21/K21)</f>
        <v>0.3211009174311927</v>
      </c>
      <c r="N21" s="18">
        <v>85</v>
      </c>
      <c r="O21" s="20">
        <v>30</v>
      </c>
      <c r="P21" s="169">
        <f>(O21/N21)</f>
        <v>0.35294117647058826</v>
      </c>
      <c r="Q21" s="18">
        <f>H21+K21+N21</f>
        <v>316</v>
      </c>
      <c r="R21" s="18">
        <f>I21+L21+O21</f>
        <v>125</v>
      </c>
      <c r="S21" s="164">
        <f>(R21/Q21)</f>
        <v>0.39556962025316456</v>
      </c>
      <c r="T21" s="10"/>
    </row>
    <row r="22" spans="1:20" s="2" customFormat="1" ht="12.75" customHeight="1" thickBot="1">
      <c r="A22" s="38" t="s">
        <v>23</v>
      </c>
      <c r="B22" s="339"/>
      <c r="C22" s="340"/>
      <c r="D22" s="340"/>
      <c r="E22" s="340"/>
      <c r="F22" s="340"/>
      <c r="G22" s="341"/>
      <c r="H22" s="107">
        <f>SUM(H21:H21)</f>
        <v>122</v>
      </c>
      <c r="I22" s="106">
        <f>SUM(I21:I21)</f>
        <v>60</v>
      </c>
      <c r="J22" s="168">
        <f>(I22/H22)</f>
        <v>0.4918032786885246</v>
      </c>
      <c r="K22" s="106">
        <f>SUM(K21:K21)</f>
        <v>109</v>
      </c>
      <c r="L22" s="106">
        <f>SUM(L21:L21)</f>
        <v>35</v>
      </c>
      <c r="M22" s="168">
        <f>(L22/K22)</f>
        <v>0.3211009174311927</v>
      </c>
      <c r="N22" s="106">
        <f>SUM(N21:N21)</f>
        <v>85</v>
      </c>
      <c r="O22" s="106">
        <f>SUM(O21:O21)</f>
        <v>30</v>
      </c>
      <c r="P22" s="168">
        <f>(O22/N22)</f>
        <v>0.35294117647058826</v>
      </c>
      <c r="Q22" s="106">
        <f>SUM(Q21:Q21)</f>
        <v>316</v>
      </c>
      <c r="R22" s="106">
        <f>SUM(R21:R21)</f>
        <v>125</v>
      </c>
      <c r="S22" s="166">
        <f>(R22/Q22)</f>
        <v>0.39556962025316456</v>
      </c>
      <c r="T22" s="9"/>
    </row>
    <row r="23" spans="1:20" ht="30" customHeight="1" thickBot="1">
      <c r="A23" s="332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10"/>
    </row>
    <row r="24" spans="1:20" s="2" customFormat="1" ht="12.75" customHeight="1" thickBot="1">
      <c r="A24" s="48" t="s">
        <v>25</v>
      </c>
      <c r="B24" s="141">
        <f>(B19)</f>
        <v>17</v>
      </c>
      <c r="C24" s="128">
        <f>(C19)</f>
        <v>17</v>
      </c>
      <c r="D24" s="142">
        <f>(C24)/(B24)</f>
        <v>1</v>
      </c>
      <c r="E24" s="143">
        <f>(E19)</f>
        <v>26</v>
      </c>
      <c r="F24" s="128">
        <f>(F19)</f>
        <v>26</v>
      </c>
      <c r="G24" s="146">
        <f>(F24)/(E24)</f>
        <v>1</v>
      </c>
      <c r="H24" s="141">
        <f>(H22)</f>
        <v>122</v>
      </c>
      <c r="I24" s="128">
        <f>(I22)</f>
        <v>60</v>
      </c>
      <c r="J24" s="142">
        <f>(I24)/(H24)</f>
        <v>0.4918032786885246</v>
      </c>
      <c r="K24" s="143">
        <f>(K22)</f>
        <v>109</v>
      </c>
      <c r="L24" s="128">
        <f>(L22)</f>
        <v>35</v>
      </c>
      <c r="M24" s="146">
        <f>(L24)/(K24)</f>
        <v>0.3211009174311927</v>
      </c>
      <c r="N24" s="141">
        <f>(N22)</f>
        <v>85</v>
      </c>
      <c r="O24" s="128">
        <f>(O22)</f>
        <v>30</v>
      </c>
      <c r="P24" s="142">
        <f>(O24)/(N24)</f>
        <v>0.35294117647058826</v>
      </c>
      <c r="Q24" s="143">
        <f>(Q19)+(Q22)</f>
        <v>359</v>
      </c>
      <c r="R24" s="128">
        <f>(R19)+(R22)</f>
        <v>168</v>
      </c>
      <c r="S24" s="142">
        <f>(R24)/(Q24)</f>
        <v>0.467966573816156</v>
      </c>
      <c r="T24" s="9"/>
    </row>
    <row r="25" spans="1:19" ht="11.25">
      <c r="A25" s="22"/>
      <c r="B25" s="22"/>
      <c r="C25" s="22"/>
      <c r="D25" s="25"/>
      <c r="E25" s="22"/>
      <c r="F25" s="22"/>
      <c r="G25" s="25"/>
      <c r="H25" s="22"/>
      <c r="I25" s="22"/>
      <c r="J25" s="25"/>
      <c r="K25" s="22"/>
      <c r="L25" s="22"/>
      <c r="M25" s="25"/>
      <c r="N25" s="22"/>
      <c r="O25" s="22"/>
      <c r="P25" s="25"/>
      <c r="Q25" s="22"/>
      <c r="R25" s="22"/>
      <c r="S25" s="26"/>
    </row>
  </sheetData>
  <sheetProtection/>
  <mergeCells count="13">
    <mergeCell ref="A5:S5"/>
    <mergeCell ref="A1:S1"/>
    <mergeCell ref="B3:D3"/>
    <mergeCell ref="E3:G3"/>
    <mergeCell ref="H3:J3"/>
    <mergeCell ref="K3:M3"/>
    <mergeCell ref="N3:P3"/>
    <mergeCell ref="Q3:S3"/>
    <mergeCell ref="A2:S2"/>
    <mergeCell ref="H6:P19"/>
    <mergeCell ref="B21:G22"/>
    <mergeCell ref="A20:S20"/>
    <mergeCell ref="A23:S23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95" r:id="rId1"/>
  <headerFooter alignWithMargins="0">
    <oddFooter>&amp;C&amp;"Times New Roman,Normal"Delegación Diocesana de Enseñanza / SIGÜENZA-GUADALAJARA&amp;R&amp;"Times New Roman,Normal"Estadísticas. Curso 2004-05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T31"/>
  <sheetViews>
    <sheetView zoomScalePageLayoutView="0" workbookViewId="0" topLeftCell="A6">
      <selection activeCell="A36" sqref="A36"/>
    </sheetView>
  </sheetViews>
  <sheetFormatPr defaultColWidth="11.421875" defaultRowHeight="12.75"/>
  <cols>
    <col min="1" max="1" width="33.8515625" style="20" customWidth="1"/>
    <col min="2" max="3" width="3.57421875" style="20" bestFit="1" customWidth="1"/>
    <col min="4" max="4" width="7.140625" style="21" bestFit="1" customWidth="1"/>
    <col min="5" max="6" width="3.57421875" style="20" bestFit="1" customWidth="1"/>
    <col min="7" max="7" width="7.140625" style="21" bestFit="1" customWidth="1"/>
    <col min="8" max="9" width="5.7109375" style="20" customWidth="1"/>
    <col min="10" max="10" width="6.57421875" style="21" bestFit="1" customWidth="1"/>
    <col min="11" max="12" width="5.7109375" style="20" customWidth="1"/>
    <col min="13" max="13" width="6.57421875" style="21" bestFit="1" customWidth="1"/>
    <col min="14" max="15" width="5.7109375" style="20" customWidth="1"/>
    <col min="16" max="16" width="6.57421875" style="21" bestFit="1" customWidth="1"/>
    <col min="17" max="18" width="4.8515625" style="20" bestFit="1" customWidth="1"/>
    <col min="19" max="19" width="7.140625" style="27" bestFit="1" customWidth="1"/>
    <col min="20" max="16384" width="11.421875" style="1" customWidth="1"/>
  </cols>
  <sheetData>
    <row r="1" spans="1:19" s="5" customFormat="1" ht="21.75" thickBot="1" thickTop="1">
      <c r="A1" s="347" t="s">
        <v>191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1" t="s">
        <v>6</v>
      </c>
      <c r="K4" s="32" t="s">
        <v>4</v>
      </c>
      <c r="L4" s="30" t="s">
        <v>5</v>
      </c>
      <c r="M4" s="49" t="s">
        <v>6</v>
      </c>
      <c r="N4" s="29" t="s">
        <v>4</v>
      </c>
      <c r="O4" s="30" t="s">
        <v>5</v>
      </c>
      <c r="P4" s="31" t="s">
        <v>6</v>
      </c>
      <c r="Q4" s="32" t="s">
        <v>4</v>
      </c>
      <c r="R4" s="30" t="s">
        <v>5</v>
      </c>
      <c r="S4" s="53" t="s">
        <v>6</v>
      </c>
      <c r="T4" s="14"/>
    </row>
    <row r="5" spans="1:20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s="4" customFormat="1" ht="11.25">
      <c r="A6" s="36" t="s">
        <v>199</v>
      </c>
      <c r="B6" s="17">
        <v>26</v>
      </c>
      <c r="C6" s="18">
        <v>25</v>
      </c>
      <c r="D6" s="164">
        <f>C6/B6</f>
        <v>0.9615384615384616</v>
      </c>
      <c r="E6" s="39">
        <v>37</v>
      </c>
      <c r="F6" s="18">
        <v>34</v>
      </c>
      <c r="G6" s="164">
        <f aca="true" t="shared" si="0" ref="G6:G24">F6/E6</f>
        <v>0.918918918918919</v>
      </c>
      <c r="H6" s="333"/>
      <c r="I6" s="334"/>
      <c r="J6" s="334"/>
      <c r="K6" s="334"/>
      <c r="L6" s="334"/>
      <c r="M6" s="334"/>
      <c r="N6" s="334"/>
      <c r="O6" s="334"/>
      <c r="P6" s="335"/>
      <c r="Q6" s="17">
        <f>SUM(B6,E6)</f>
        <v>63</v>
      </c>
      <c r="R6" s="18">
        <f>SUM(C6,F6)</f>
        <v>59</v>
      </c>
      <c r="S6" s="164">
        <f aca="true" t="shared" si="1" ref="S6:S25">R6/Q6</f>
        <v>0.9365079365079365</v>
      </c>
      <c r="T6" s="13"/>
    </row>
    <row r="7" spans="1:20" ht="11.25">
      <c r="A7" s="37" t="s">
        <v>200</v>
      </c>
      <c r="B7" s="19">
        <v>13</v>
      </c>
      <c r="C7" s="20">
        <v>13</v>
      </c>
      <c r="D7" s="170">
        <f>C7/B7</f>
        <v>1</v>
      </c>
      <c r="E7" s="40">
        <v>30</v>
      </c>
      <c r="F7" s="20">
        <v>28</v>
      </c>
      <c r="G7" s="170">
        <f t="shared" si="0"/>
        <v>0.9333333333333333</v>
      </c>
      <c r="H7" s="336"/>
      <c r="I7" s="337"/>
      <c r="J7" s="337"/>
      <c r="K7" s="337"/>
      <c r="L7" s="337"/>
      <c r="M7" s="337"/>
      <c r="N7" s="337"/>
      <c r="O7" s="337"/>
      <c r="P7" s="338"/>
      <c r="Q7" s="51">
        <f aca="true" t="shared" si="2" ref="Q7:Q24">SUM(B7,E7)</f>
        <v>43</v>
      </c>
      <c r="R7" s="22">
        <f aca="true" t="shared" si="3" ref="R7:R24">SUM(C7,F7)</f>
        <v>41</v>
      </c>
      <c r="S7" s="170">
        <f t="shared" si="1"/>
        <v>0.9534883720930233</v>
      </c>
      <c r="T7" s="10"/>
    </row>
    <row r="8" spans="1:20" ht="11.25">
      <c r="A8" s="37" t="s">
        <v>201</v>
      </c>
      <c r="B8" s="19">
        <v>13</v>
      </c>
      <c r="C8" s="20">
        <v>9</v>
      </c>
      <c r="D8" s="170">
        <f aca="true" t="shared" si="4" ref="D8:D24">C8/B8</f>
        <v>0.6923076923076923</v>
      </c>
      <c r="E8" s="40">
        <v>36</v>
      </c>
      <c r="F8" s="20">
        <v>32</v>
      </c>
      <c r="G8" s="170">
        <f t="shared" si="0"/>
        <v>0.8888888888888888</v>
      </c>
      <c r="H8" s="336"/>
      <c r="I8" s="337"/>
      <c r="J8" s="337"/>
      <c r="K8" s="337"/>
      <c r="L8" s="337"/>
      <c r="M8" s="337"/>
      <c r="N8" s="337"/>
      <c r="O8" s="337"/>
      <c r="P8" s="338"/>
      <c r="Q8" s="51">
        <f t="shared" si="2"/>
        <v>49</v>
      </c>
      <c r="R8" s="22">
        <f t="shared" si="3"/>
        <v>41</v>
      </c>
      <c r="S8" s="170">
        <f t="shared" si="1"/>
        <v>0.8367346938775511</v>
      </c>
      <c r="T8" s="10"/>
    </row>
    <row r="9" spans="1:20" ht="11.25">
      <c r="A9" s="37" t="s">
        <v>76</v>
      </c>
      <c r="B9" s="19">
        <v>1</v>
      </c>
      <c r="C9" s="20">
        <v>1</v>
      </c>
      <c r="D9" s="170">
        <f t="shared" si="4"/>
        <v>1</v>
      </c>
      <c r="E9" s="40">
        <v>7</v>
      </c>
      <c r="F9" s="20">
        <v>7</v>
      </c>
      <c r="G9" s="170">
        <f t="shared" si="0"/>
        <v>1</v>
      </c>
      <c r="H9" s="336"/>
      <c r="I9" s="337"/>
      <c r="J9" s="337"/>
      <c r="K9" s="337"/>
      <c r="L9" s="337"/>
      <c r="M9" s="337"/>
      <c r="N9" s="337"/>
      <c r="O9" s="337"/>
      <c r="P9" s="338"/>
      <c r="Q9" s="51">
        <f t="shared" si="2"/>
        <v>8</v>
      </c>
      <c r="R9" s="22">
        <f t="shared" si="3"/>
        <v>8</v>
      </c>
      <c r="S9" s="170">
        <f t="shared" si="1"/>
        <v>1</v>
      </c>
      <c r="T9" s="10"/>
    </row>
    <row r="10" spans="1:20" ht="11.25">
      <c r="A10" s="37" t="s">
        <v>77</v>
      </c>
      <c r="B10" s="19">
        <v>3</v>
      </c>
      <c r="C10" s="20">
        <v>3</v>
      </c>
      <c r="D10" s="170">
        <f t="shared" si="4"/>
        <v>1</v>
      </c>
      <c r="E10" s="40">
        <v>1</v>
      </c>
      <c r="F10" s="20">
        <v>1</v>
      </c>
      <c r="G10" s="170">
        <f t="shared" si="0"/>
        <v>1</v>
      </c>
      <c r="H10" s="336"/>
      <c r="I10" s="337"/>
      <c r="J10" s="337"/>
      <c r="K10" s="337"/>
      <c r="L10" s="337"/>
      <c r="M10" s="337"/>
      <c r="N10" s="337"/>
      <c r="O10" s="337"/>
      <c r="P10" s="338"/>
      <c r="Q10" s="51">
        <f t="shared" si="2"/>
        <v>4</v>
      </c>
      <c r="R10" s="22">
        <f t="shared" si="3"/>
        <v>4</v>
      </c>
      <c r="S10" s="170">
        <f t="shared" si="1"/>
        <v>1</v>
      </c>
      <c r="T10" s="10"/>
    </row>
    <row r="11" spans="1:20" ht="11.25">
      <c r="A11" s="37" t="s">
        <v>78</v>
      </c>
      <c r="B11" s="19">
        <v>23</v>
      </c>
      <c r="C11" s="20">
        <v>21</v>
      </c>
      <c r="D11" s="170">
        <f t="shared" si="4"/>
        <v>0.9130434782608695</v>
      </c>
      <c r="E11" s="40">
        <v>39</v>
      </c>
      <c r="F11" s="20">
        <v>37</v>
      </c>
      <c r="G11" s="170">
        <f t="shared" si="0"/>
        <v>0.9487179487179487</v>
      </c>
      <c r="H11" s="336"/>
      <c r="I11" s="337"/>
      <c r="J11" s="337"/>
      <c r="K11" s="337"/>
      <c r="L11" s="337"/>
      <c r="M11" s="337"/>
      <c r="N11" s="337"/>
      <c r="O11" s="337"/>
      <c r="P11" s="338"/>
      <c r="Q11" s="51">
        <f t="shared" si="2"/>
        <v>62</v>
      </c>
      <c r="R11" s="22">
        <f t="shared" si="3"/>
        <v>58</v>
      </c>
      <c r="S11" s="170">
        <f t="shared" si="1"/>
        <v>0.9354838709677419</v>
      </c>
      <c r="T11" s="10"/>
    </row>
    <row r="12" spans="1:20" ht="11.25">
      <c r="A12" s="37" t="s">
        <v>119</v>
      </c>
      <c r="B12" s="19">
        <v>9</v>
      </c>
      <c r="C12" s="20">
        <v>8</v>
      </c>
      <c r="D12" s="170">
        <f t="shared" si="4"/>
        <v>0.8888888888888888</v>
      </c>
      <c r="E12" s="40">
        <v>14</v>
      </c>
      <c r="F12" s="20">
        <v>10</v>
      </c>
      <c r="G12" s="170">
        <f t="shared" si="0"/>
        <v>0.7142857142857143</v>
      </c>
      <c r="H12" s="336"/>
      <c r="I12" s="337"/>
      <c r="J12" s="337"/>
      <c r="K12" s="337"/>
      <c r="L12" s="337"/>
      <c r="M12" s="337"/>
      <c r="N12" s="337"/>
      <c r="O12" s="337"/>
      <c r="P12" s="338"/>
      <c r="Q12" s="51">
        <f t="shared" si="2"/>
        <v>23</v>
      </c>
      <c r="R12" s="22">
        <f t="shared" si="3"/>
        <v>18</v>
      </c>
      <c r="S12" s="170">
        <f t="shared" si="1"/>
        <v>0.782608695652174</v>
      </c>
      <c r="T12" s="10"/>
    </row>
    <row r="13" spans="1:20" ht="11.25">
      <c r="A13" s="37" t="s">
        <v>118</v>
      </c>
      <c r="B13" s="19">
        <v>4</v>
      </c>
      <c r="C13" s="20">
        <v>4</v>
      </c>
      <c r="D13" s="170">
        <f t="shared" si="4"/>
        <v>1</v>
      </c>
      <c r="E13" s="40">
        <v>4</v>
      </c>
      <c r="F13" s="20">
        <v>4</v>
      </c>
      <c r="G13" s="170">
        <f t="shared" si="0"/>
        <v>1</v>
      </c>
      <c r="H13" s="336"/>
      <c r="I13" s="337"/>
      <c r="J13" s="337"/>
      <c r="K13" s="337"/>
      <c r="L13" s="337"/>
      <c r="M13" s="337"/>
      <c r="N13" s="337"/>
      <c r="O13" s="337"/>
      <c r="P13" s="338"/>
      <c r="Q13" s="51">
        <f t="shared" si="2"/>
        <v>8</v>
      </c>
      <c r="R13" s="22">
        <f t="shared" si="3"/>
        <v>8</v>
      </c>
      <c r="S13" s="170">
        <f t="shared" si="1"/>
        <v>1</v>
      </c>
      <c r="T13" s="10"/>
    </row>
    <row r="14" spans="1:20" ht="11.25">
      <c r="A14" s="37" t="s">
        <v>79</v>
      </c>
      <c r="B14" s="19">
        <v>6</v>
      </c>
      <c r="C14" s="20">
        <v>5</v>
      </c>
      <c r="D14" s="170">
        <f t="shared" si="4"/>
        <v>0.8333333333333334</v>
      </c>
      <c r="E14" s="40">
        <v>19</v>
      </c>
      <c r="F14" s="20">
        <v>17</v>
      </c>
      <c r="G14" s="170">
        <f t="shared" si="0"/>
        <v>0.8947368421052632</v>
      </c>
      <c r="H14" s="336"/>
      <c r="I14" s="337"/>
      <c r="J14" s="337"/>
      <c r="K14" s="337"/>
      <c r="L14" s="337"/>
      <c r="M14" s="337"/>
      <c r="N14" s="337"/>
      <c r="O14" s="337"/>
      <c r="P14" s="338"/>
      <c r="Q14" s="51">
        <f t="shared" si="2"/>
        <v>25</v>
      </c>
      <c r="R14" s="22">
        <f t="shared" si="3"/>
        <v>22</v>
      </c>
      <c r="S14" s="170">
        <f t="shared" si="1"/>
        <v>0.88</v>
      </c>
      <c r="T14" s="10"/>
    </row>
    <row r="15" spans="1:20" ht="11.25">
      <c r="A15" s="37" t="s">
        <v>80</v>
      </c>
      <c r="B15" s="19">
        <v>15</v>
      </c>
      <c r="C15" s="20">
        <v>15</v>
      </c>
      <c r="D15" s="170">
        <f t="shared" si="4"/>
        <v>1</v>
      </c>
      <c r="E15" s="40">
        <v>33</v>
      </c>
      <c r="F15" s="20">
        <v>29</v>
      </c>
      <c r="G15" s="170">
        <f t="shared" si="0"/>
        <v>0.8787878787878788</v>
      </c>
      <c r="H15" s="336"/>
      <c r="I15" s="337"/>
      <c r="J15" s="337"/>
      <c r="K15" s="337"/>
      <c r="L15" s="337"/>
      <c r="M15" s="337"/>
      <c r="N15" s="337"/>
      <c r="O15" s="337"/>
      <c r="P15" s="338"/>
      <c r="Q15" s="51">
        <f t="shared" si="2"/>
        <v>48</v>
      </c>
      <c r="R15" s="22">
        <f t="shared" si="3"/>
        <v>44</v>
      </c>
      <c r="S15" s="170">
        <f t="shared" si="1"/>
        <v>0.9166666666666666</v>
      </c>
      <c r="T15" s="10"/>
    </row>
    <row r="16" spans="1:20" ht="11.25">
      <c r="A16" s="37" t="s">
        <v>81</v>
      </c>
      <c r="B16" s="19">
        <v>37</v>
      </c>
      <c r="C16" s="20">
        <v>32</v>
      </c>
      <c r="D16" s="170">
        <f t="shared" si="4"/>
        <v>0.8648648648648649</v>
      </c>
      <c r="E16" s="40">
        <v>81</v>
      </c>
      <c r="F16" s="20">
        <v>74</v>
      </c>
      <c r="G16" s="170">
        <f t="shared" si="0"/>
        <v>0.9135802469135802</v>
      </c>
      <c r="H16" s="336"/>
      <c r="I16" s="337"/>
      <c r="J16" s="337"/>
      <c r="K16" s="337"/>
      <c r="L16" s="337"/>
      <c r="M16" s="337"/>
      <c r="N16" s="337"/>
      <c r="O16" s="337"/>
      <c r="P16" s="338"/>
      <c r="Q16" s="51">
        <f t="shared" si="2"/>
        <v>118</v>
      </c>
      <c r="R16" s="22">
        <f t="shared" si="3"/>
        <v>106</v>
      </c>
      <c r="S16" s="170">
        <f t="shared" si="1"/>
        <v>0.8983050847457628</v>
      </c>
      <c r="T16" s="10"/>
    </row>
    <row r="17" spans="1:20" ht="11.25">
      <c r="A17" s="37" t="s">
        <v>82</v>
      </c>
      <c r="B17" s="19">
        <v>13</v>
      </c>
      <c r="C17" s="20">
        <v>12</v>
      </c>
      <c r="D17" s="170">
        <f t="shared" si="4"/>
        <v>0.9230769230769231</v>
      </c>
      <c r="E17" s="40">
        <v>19</v>
      </c>
      <c r="F17" s="20">
        <v>17</v>
      </c>
      <c r="G17" s="170">
        <f t="shared" si="0"/>
        <v>0.8947368421052632</v>
      </c>
      <c r="H17" s="336"/>
      <c r="I17" s="337"/>
      <c r="J17" s="337"/>
      <c r="K17" s="337"/>
      <c r="L17" s="337"/>
      <c r="M17" s="337"/>
      <c r="N17" s="337"/>
      <c r="O17" s="337"/>
      <c r="P17" s="338"/>
      <c r="Q17" s="51">
        <f t="shared" si="2"/>
        <v>32</v>
      </c>
      <c r="R17" s="22">
        <f t="shared" si="3"/>
        <v>29</v>
      </c>
      <c r="S17" s="170">
        <f t="shared" si="1"/>
        <v>0.90625</v>
      </c>
      <c r="T17" s="10"/>
    </row>
    <row r="18" spans="1:20" ht="11.25">
      <c r="A18" s="37" t="s">
        <v>83</v>
      </c>
      <c r="B18" s="19">
        <v>15</v>
      </c>
      <c r="C18" s="20">
        <v>13</v>
      </c>
      <c r="D18" s="170">
        <f t="shared" si="4"/>
        <v>0.8666666666666667</v>
      </c>
      <c r="E18" s="40">
        <v>26</v>
      </c>
      <c r="F18" s="20">
        <v>20</v>
      </c>
      <c r="G18" s="170">
        <f t="shared" si="0"/>
        <v>0.7692307692307693</v>
      </c>
      <c r="H18" s="336"/>
      <c r="I18" s="337"/>
      <c r="J18" s="337"/>
      <c r="K18" s="337"/>
      <c r="L18" s="337"/>
      <c r="M18" s="337"/>
      <c r="N18" s="337"/>
      <c r="O18" s="337"/>
      <c r="P18" s="338"/>
      <c r="Q18" s="51">
        <f t="shared" si="2"/>
        <v>41</v>
      </c>
      <c r="R18" s="22">
        <f t="shared" si="3"/>
        <v>33</v>
      </c>
      <c r="S18" s="170">
        <f t="shared" si="1"/>
        <v>0.8048780487804879</v>
      </c>
      <c r="T18" s="10"/>
    </row>
    <row r="19" spans="1:20" ht="11.25">
      <c r="A19" s="37" t="s">
        <v>84</v>
      </c>
      <c r="B19" s="19">
        <v>6</v>
      </c>
      <c r="C19" s="20">
        <v>6</v>
      </c>
      <c r="D19" s="170">
        <f t="shared" si="4"/>
        <v>1</v>
      </c>
      <c r="E19" s="40">
        <v>13</v>
      </c>
      <c r="F19" s="20">
        <v>11</v>
      </c>
      <c r="G19" s="170">
        <f t="shared" si="0"/>
        <v>0.8461538461538461</v>
      </c>
      <c r="H19" s="336"/>
      <c r="I19" s="337"/>
      <c r="J19" s="337"/>
      <c r="K19" s="337"/>
      <c r="L19" s="337"/>
      <c r="M19" s="337"/>
      <c r="N19" s="337"/>
      <c r="O19" s="337"/>
      <c r="P19" s="338"/>
      <c r="Q19" s="51">
        <f t="shared" si="2"/>
        <v>19</v>
      </c>
      <c r="R19" s="22">
        <f t="shared" si="3"/>
        <v>17</v>
      </c>
      <c r="S19" s="170">
        <f t="shared" si="1"/>
        <v>0.8947368421052632</v>
      </c>
      <c r="T19" s="10"/>
    </row>
    <row r="20" spans="1:20" ht="11.25">
      <c r="A20" s="37" t="s">
        <v>85</v>
      </c>
      <c r="B20" s="19"/>
      <c r="D20" s="170" t="e">
        <f t="shared" si="4"/>
        <v>#DIV/0!</v>
      </c>
      <c r="E20" s="40"/>
      <c r="G20" s="170" t="e">
        <f t="shared" si="0"/>
        <v>#DIV/0!</v>
      </c>
      <c r="H20" s="336"/>
      <c r="I20" s="337"/>
      <c r="J20" s="337"/>
      <c r="K20" s="337"/>
      <c r="L20" s="337"/>
      <c r="M20" s="337"/>
      <c r="N20" s="337"/>
      <c r="O20" s="337"/>
      <c r="P20" s="338"/>
      <c r="Q20" s="51">
        <f t="shared" si="2"/>
        <v>0</v>
      </c>
      <c r="R20" s="22">
        <f t="shared" si="3"/>
        <v>0</v>
      </c>
      <c r="S20" s="170" t="e">
        <f t="shared" si="1"/>
        <v>#DIV/0!</v>
      </c>
      <c r="T20" s="10"/>
    </row>
    <row r="21" spans="1:20" ht="11.25">
      <c r="A21" s="37" t="s">
        <v>86</v>
      </c>
      <c r="B21" s="19">
        <v>14</v>
      </c>
      <c r="C21" s="20">
        <v>5</v>
      </c>
      <c r="D21" s="170">
        <f t="shared" si="4"/>
        <v>0.35714285714285715</v>
      </c>
      <c r="E21" s="40">
        <v>14</v>
      </c>
      <c r="F21" s="20">
        <v>8</v>
      </c>
      <c r="G21" s="170">
        <f t="shared" si="0"/>
        <v>0.5714285714285714</v>
      </c>
      <c r="H21" s="336"/>
      <c r="I21" s="337"/>
      <c r="J21" s="337"/>
      <c r="K21" s="337"/>
      <c r="L21" s="337"/>
      <c r="M21" s="337"/>
      <c r="N21" s="337"/>
      <c r="O21" s="337"/>
      <c r="P21" s="338"/>
      <c r="Q21" s="51">
        <f t="shared" si="2"/>
        <v>28</v>
      </c>
      <c r="R21" s="22">
        <f t="shared" si="3"/>
        <v>13</v>
      </c>
      <c r="S21" s="170">
        <f t="shared" si="1"/>
        <v>0.4642857142857143</v>
      </c>
      <c r="T21" s="10"/>
    </row>
    <row r="22" spans="1:20" ht="11.25">
      <c r="A22" s="37" t="s">
        <v>87</v>
      </c>
      <c r="B22" s="19"/>
      <c r="D22" s="170" t="e">
        <f t="shared" si="4"/>
        <v>#DIV/0!</v>
      </c>
      <c r="E22" s="40"/>
      <c r="G22" s="170" t="e">
        <f t="shared" si="0"/>
        <v>#DIV/0!</v>
      </c>
      <c r="H22" s="336"/>
      <c r="I22" s="337"/>
      <c r="J22" s="337"/>
      <c r="K22" s="337"/>
      <c r="L22" s="337"/>
      <c r="M22" s="337"/>
      <c r="N22" s="337"/>
      <c r="O22" s="337"/>
      <c r="P22" s="338"/>
      <c r="Q22" s="51">
        <f t="shared" si="2"/>
        <v>0</v>
      </c>
      <c r="R22" s="22">
        <f t="shared" si="3"/>
        <v>0</v>
      </c>
      <c r="S22" s="170" t="e">
        <f t="shared" si="1"/>
        <v>#DIV/0!</v>
      </c>
      <c r="T22" s="10"/>
    </row>
    <row r="23" spans="1:20" ht="11.25">
      <c r="A23" s="37" t="s">
        <v>88</v>
      </c>
      <c r="B23" s="19">
        <v>6</v>
      </c>
      <c r="C23" s="20">
        <v>3</v>
      </c>
      <c r="D23" s="170">
        <f t="shared" si="4"/>
        <v>0.5</v>
      </c>
      <c r="E23" s="40">
        <v>12</v>
      </c>
      <c r="F23" s="20">
        <v>12</v>
      </c>
      <c r="G23" s="170">
        <f t="shared" si="0"/>
        <v>1</v>
      </c>
      <c r="H23" s="336"/>
      <c r="I23" s="337"/>
      <c r="J23" s="337"/>
      <c r="K23" s="337"/>
      <c r="L23" s="337"/>
      <c r="M23" s="337"/>
      <c r="N23" s="337"/>
      <c r="O23" s="337"/>
      <c r="P23" s="338"/>
      <c r="Q23" s="51">
        <f t="shared" si="2"/>
        <v>18</v>
      </c>
      <c r="R23" s="22">
        <f t="shared" si="3"/>
        <v>15</v>
      </c>
      <c r="S23" s="170">
        <f t="shared" si="1"/>
        <v>0.8333333333333334</v>
      </c>
      <c r="T23" s="10"/>
    </row>
    <row r="24" spans="1:20" ht="11.25">
      <c r="A24" s="37" t="s">
        <v>89</v>
      </c>
      <c r="B24" s="19">
        <v>118</v>
      </c>
      <c r="C24" s="20">
        <v>88</v>
      </c>
      <c r="D24" s="170">
        <f t="shared" si="4"/>
        <v>0.7457627118644068</v>
      </c>
      <c r="E24" s="40">
        <v>218</v>
      </c>
      <c r="F24" s="20">
        <v>189</v>
      </c>
      <c r="G24" s="170">
        <f t="shared" si="0"/>
        <v>0.8669724770642202</v>
      </c>
      <c r="H24" s="336"/>
      <c r="I24" s="337"/>
      <c r="J24" s="337"/>
      <c r="K24" s="337"/>
      <c r="L24" s="337"/>
      <c r="M24" s="337"/>
      <c r="N24" s="337"/>
      <c r="O24" s="337"/>
      <c r="P24" s="338"/>
      <c r="Q24" s="51">
        <f t="shared" si="2"/>
        <v>336</v>
      </c>
      <c r="R24" s="22">
        <f t="shared" si="3"/>
        <v>277</v>
      </c>
      <c r="S24" s="170">
        <f t="shared" si="1"/>
        <v>0.8244047619047619</v>
      </c>
      <c r="T24" s="10"/>
    </row>
    <row r="25" spans="1:20" s="2" customFormat="1" ht="12" thickBot="1">
      <c r="A25" s="38" t="s">
        <v>20</v>
      </c>
      <c r="B25" s="105">
        <f>SUM(B6:B24)</f>
        <v>322</v>
      </c>
      <c r="C25" s="106">
        <f>SUM(C6:C24)</f>
        <v>263</v>
      </c>
      <c r="D25" s="166">
        <f>C25/B25</f>
        <v>0.8167701863354038</v>
      </c>
      <c r="E25" s="107">
        <f>SUM(E6:E24)</f>
        <v>603</v>
      </c>
      <c r="F25" s="106">
        <f>SUM(F6:F24)</f>
        <v>530</v>
      </c>
      <c r="G25" s="166">
        <f>(F25/E25)</f>
        <v>0.87893864013267</v>
      </c>
      <c r="H25" s="339"/>
      <c r="I25" s="340"/>
      <c r="J25" s="340"/>
      <c r="K25" s="340"/>
      <c r="L25" s="340"/>
      <c r="M25" s="340"/>
      <c r="N25" s="340"/>
      <c r="O25" s="340"/>
      <c r="P25" s="341"/>
      <c r="Q25" s="105">
        <f>SUM(Q6:Q24)</f>
        <v>925</v>
      </c>
      <c r="R25" s="106">
        <f>SUM(R6:R24)</f>
        <v>793</v>
      </c>
      <c r="S25" s="166">
        <f t="shared" si="1"/>
        <v>0.8572972972972973</v>
      </c>
      <c r="T25" s="9"/>
    </row>
    <row r="26" spans="1:20" ht="19.5" customHeight="1" thickBot="1">
      <c r="A26" s="330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10"/>
    </row>
    <row r="27" spans="1:20" ht="12" thickBot="1">
      <c r="A27" s="36" t="s">
        <v>177</v>
      </c>
      <c r="B27" s="333"/>
      <c r="C27" s="334"/>
      <c r="D27" s="334"/>
      <c r="E27" s="334"/>
      <c r="F27" s="334"/>
      <c r="G27" s="335"/>
      <c r="H27" s="39"/>
      <c r="I27" s="41"/>
      <c r="J27" s="198">
        <v>0.88</v>
      </c>
      <c r="K27" s="17"/>
      <c r="L27" s="41"/>
      <c r="M27" s="198" t="e">
        <f>L27/K27</f>
        <v>#DIV/0!</v>
      </c>
      <c r="N27" s="39"/>
      <c r="O27" s="18"/>
      <c r="P27" s="171" t="e">
        <f>O27/N27</f>
        <v>#DIV/0!</v>
      </c>
      <c r="Q27" s="17">
        <f>SUM(H27,K27,N27)</f>
        <v>0</v>
      </c>
      <c r="R27" s="18">
        <f>SUM(I27,L27,O27)</f>
        <v>0</v>
      </c>
      <c r="S27" s="173" t="e">
        <f>R27/Q27</f>
        <v>#DIV/0!</v>
      </c>
      <c r="T27" s="10"/>
    </row>
    <row r="28" spans="1:20" ht="12" thickBot="1">
      <c r="A28" s="37" t="s">
        <v>90</v>
      </c>
      <c r="B28" s="336"/>
      <c r="C28" s="337"/>
      <c r="D28" s="337"/>
      <c r="E28" s="337"/>
      <c r="F28" s="337"/>
      <c r="G28" s="338"/>
      <c r="H28" s="40"/>
      <c r="I28" s="95"/>
      <c r="J28" s="199" t="e">
        <f>I28/H28</f>
        <v>#DIV/0!</v>
      </c>
      <c r="K28" s="19"/>
      <c r="L28" s="95"/>
      <c r="M28" s="199" t="e">
        <f>L28/K28</f>
        <v>#DIV/0!</v>
      </c>
      <c r="N28" s="40"/>
      <c r="P28" s="172" t="e">
        <f>O28/N28</f>
        <v>#DIV/0!</v>
      </c>
      <c r="Q28" s="17">
        <f>SUM(H28,K28,N28)</f>
        <v>0</v>
      </c>
      <c r="R28" s="18">
        <f>SUM(I28,L28,O28)</f>
        <v>0</v>
      </c>
      <c r="S28" s="173" t="e">
        <f>R28/Q28</f>
        <v>#DIV/0!</v>
      </c>
      <c r="T28" s="10"/>
    </row>
    <row r="29" spans="1:20" s="2" customFormat="1" ht="12" thickBot="1">
      <c r="A29" s="38" t="s">
        <v>23</v>
      </c>
      <c r="B29" s="339"/>
      <c r="C29" s="340"/>
      <c r="D29" s="340"/>
      <c r="E29" s="340"/>
      <c r="F29" s="340"/>
      <c r="G29" s="341"/>
      <c r="H29" s="107">
        <f>SUM(H27:H28)</f>
        <v>0</v>
      </c>
      <c r="I29" s="109">
        <f>SUM(I27:I28)</f>
        <v>0</v>
      </c>
      <c r="J29" s="200" t="e">
        <f>I29/H29</f>
        <v>#DIV/0!</v>
      </c>
      <c r="K29" s="105">
        <f>SUM(K27:K28)</f>
        <v>0</v>
      </c>
      <c r="L29" s="109">
        <f>SUM(L27:L28)</f>
        <v>0</v>
      </c>
      <c r="M29" s="200" t="e">
        <f>L29/K29</f>
        <v>#DIV/0!</v>
      </c>
      <c r="N29" s="107">
        <f>SUM(N27:N28)</f>
        <v>0</v>
      </c>
      <c r="O29" s="106">
        <f>SUM(O27:O28)</f>
        <v>0</v>
      </c>
      <c r="P29" s="174" t="e">
        <f>O29/N29</f>
        <v>#DIV/0!</v>
      </c>
      <c r="Q29" s="105">
        <f>SUM(Q27:Q28)</f>
        <v>0</v>
      </c>
      <c r="R29" s="106">
        <f>SUM(R27:R28)</f>
        <v>0</v>
      </c>
      <c r="S29" s="175" t="e">
        <f>R29/Q29</f>
        <v>#DIV/0!</v>
      </c>
      <c r="T29" s="9"/>
    </row>
    <row r="30" spans="1:20" ht="30" customHeight="1" thickBot="1">
      <c r="A30" s="33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10"/>
    </row>
    <row r="31" spans="1:20" s="2" customFormat="1" ht="12" thickBot="1">
      <c r="A31" s="48" t="s">
        <v>25</v>
      </c>
      <c r="B31" s="141">
        <f>(B25)</f>
        <v>322</v>
      </c>
      <c r="C31" s="128">
        <f>(C25)</f>
        <v>263</v>
      </c>
      <c r="D31" s="142">
        <f>(C31)/(B31)</f>
        <v>0.8167701863354038</v>
      </c>
      <c r="E31" s="143">
        <f>(E25)</f>
        <v>603</v>
      </c>
      <c r="F31" s="128">
        <f>(F25)</f>
        <v>530</v>
      </c>
      <c r="G31" s="146">
        <f>(F31)/(E31)</f>
        <v>0.87893864013267</v>
      </c>
      <c r="H31" s="141">
        <f>(H29)</f>
        <v>0</v>
      </c>
      <c r="I31" s="128">
        <f>(I29)</f>
        <v>0</v>
      </c>
      <c r="J31" s="176" t="e">
        <f>(I31)/(H31)</f>
        <v>#DIV/0!</v>
      </c>
      <c r="K31" s="143">
        <f>(K29)</f>
        <v>0</v>
      </c>
      <c r="L31" s="128">
        <f>(L29)</f>
        <v>0</v>
      </c>
      <c r="M31" s="177" t="e">
        <f>(L31)/(K31)</f>
        <v>#DIV/0!</v>
      </c>
      <c r="N31" s="141">
        <f>(N29)</f>
        <v>0</v>
      </c>
      <c r="O31" s="128">
        <f>(O29)</f>
        <v>0</v>
      </c>
      <c r="P31" s="176" t="e">
        <f>(O31)/(N31)</f>
        <v>#DIV/0!</v>
      </c>
      <c r="Q31" s="178">
        <f>(Q25)+(Q29)</f>
        <v>925</v>
      </c>
      <c r="R31" s="125">
        <f>(R25)+(R29)</f>
        <v>793</v>
      </c>
      <c r="S31" s="142">
        <f>(R31)/(Q31)</f>
        <v>0.8572972972972973</v>
      </c>
      <c r="T31" s="9"/>
    </row>
  </sheetData>
  <sheetProtection/>
  <mergeCells count="13">
    <mergeCell ref="A30:S30"/>
    <mergeCell ref="B3:D3"/>
    <mergeCell ref="E3:G3"/>
    <mergeCell ref="H3:J3"/>
    <mergeCell ref="K3:M3"/>
    <mergeCell ref="N3:P3"/>
    <mergeCell ref="Q3:S3"/>
    <mergeCell ref="B27:G29"/>
    <mergeCell ref="A26:S26"/>
    <mergeCell ref="A1:S1"/>
    <mergeCell ref="A2:S2"/>
    <mergeCell ref="A5:S5"/>
    <mergeCell ref="H6:P25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r:id="rId1"/>
  <headerFooter alignWithMargins="0">
    <oddFooter>&amp;C&amp;"Times New Roman,Normal"Delegación Diocesana de Enseñanza / SIGÜENZA-GUADALAJARA&amp;R&amp;"Times New Roman,Normal"Estadísticas. Curso 2004-05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T22"/>
  <sheetViews>
    <sheetView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8.8515625" style="21" bestFit="1" customWidth="1"/>
    <col min="5" max="6" width="5.7109375" style="20" customWidth="1"/>
    <col min="7" max="7" width="8.8515625" style="21" bestFit="1" customWidth="1"/>
    <col min="8" max="9" width="5.7109375" style="20" customWidth="1"/>
    <col min="10" max="10" width="9.140625" style="20" bestFit="1" customWidth="1"/>
    <col min="11" max="12" width="5.7109375" style="20" customWidth="1"/>
    <col min="13" max="13" width="9.140625" style="20" bestFit="1" customWidth="1"/>
    <col min="14" max="18" width="5.7109375" style="20" customWidth="1"/>
    <col min="19" max="19" width="10.00390625" style="27" bestFit="1" customWidth="1"/>
    <col min="20" max="16384" width="11.421875" style="1" customWidth="1"/>
  </cols>
  <sheetData>
    <row r="1" spans="1:19" s="5" customFormat="1" ht="21.75" thickBot="1" thickTop="1">
      <c r="A1" s="347" t="s">
        <v>192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4" t="s">
        <v>6</v>
      </c>
      <c r="K4" s="32" t="s">
        <v>4</v>
      </c>
      <c r="L4" s="30" t="s">
        <v>5</v>
      </c>
      <c r="M4" s="33" t="s">
        <v>6</v>
      </c>
      <c r="N4" s="29" t="s">
        <v>4</v>
      </c>
      <c r="O4" s="30" t="s">
        <v>5</v>
      </c>
      <c r="P4" s="34" t="s">
        <v>6</v>
      </c>
      <c r="Q4" s="32" t="s">
        <v>4</v>
      </c>
      <c r="R4" s="30" t="s">
        <v>5</v>
      </c>
      <c r="S4" s="53" t="s">
        <v>6</v>
      </c>
      <c r="T4" s="14"/>
    </row>
    <row r="5" spans="1:20" s="11" customFormat="1" ht="19.5" customHeight="1" thickBot="1">
      <c r="A5" s="330"/>
      <c r="B5" s="331"/>
      <c r="C5" s="331"/>
      <c r="D5" s="331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12"/>
    </row>
    <row r="6" spans="1:20" s="4" customFormat="1" ht="12" thickBot="1">
      <c r="A6" s="17" t="s">
        <v>202</v>
      </c>
      <c r="B6" s="18">
        <v>6</v>
      </c>
      <c r="C6" s="18">
        <v>6</v>
      </c>
      <c r="D6" s="162">
        <f aca="true" t="shared" si="0" ref="D6:D11">(C6/B6)</f>
        <v>1</v>
      </c>
      <c r="E6" s="18">
        <v>7</v>
      </c>
      <c r="F6" s="18">
        <v>6</v>
      </c>
      <c r="G6" s="180">
        <f aca="true" t="shared" si="1" ref="G6:G11">(F6/E6)</f>
        <v>0.8571428571428571</v>
      </c>
      <c r="H6" s="333"/>
      <c r="I6" s="334"/>
      <c r="J6" s="334"/>
      <c r="K6" s="334"/>
      <c r="L6" s="334"/>
      <c r="M6" s="334"/>
      <c r="N6" s="334"/>
      <c r="O6" s="334"/>
      <c r="P6" s="335"/>
      <c r="Q6" s="39">
        <f aca="true" t="shared" si="2" ref="Q6:R10">SUM(B6,E6)</f>
        <v>13</v>
      </c>
      <c r="R6" s="18">
        <f t="shared" si="2"/>
        <v>12</v>
      </c>
      <c r="S6" s="181">
        <f aca="true" t="shared" si="3" ref="S6:S11">(R6/Q6)</f>
        <v>0.9230769230769231</v>
      </c>
      <c r="T6" s="13"/>
    </row>
    <row r="7" spans="1:20" ht="12" thickBot="1">
      <c r="A7" s="19" t="s">
        <v>203</v>
      </c>
      <c r="B7" s="20">
        <v>3</v>
      </c>
      <c r="C7" s="20">
        <v>1</v>
      </c>
      <c r="D7" s="179">
        <f t="shared" si="0"/>
        <v>0.3333333333333333</v>
      </c>
      <c r="E7" s="20">
        <v>26</v>
      </c>
      <c r="F7" s="20">
        <v>17</v>
      </c>
      <c r="G7" s="169">
        <f t="shared" si="1"/>
        <v>0.6538461538461539</v>
      </c>
      <c r="H7" s="336"/>
      <c r="I7" s="337"/>
      <c r="J7" s="337"/>
      <c r="K7" s="337"/>
      <c r="L7" s="337"/>
      <c r="M7" s="337"/>
      <c r="N7" s="337"/>
      <c r="O7" s="337"/>
      <c r="P7" s="338"/>
      <c r="Q7" s="40">
        <f t="shared" si="2"/>
        <v>29</v>
      </c>
      <c r="R7" s="20">
        <f t="shared" si="2"/>
        <v>18</v>
      </c>
      <c r="S7" s="181">
        <f t="shared" si="3"/>
        <v>0.6206896551724138</v>
      </c>
      <c r="T7" s="10"/>
    </row>
    <row r="8" spans="1:20" ht="12" thickBot="1">
      <c r="A8" s="19" t="s">
        <v>204</v>
      </c>
      <c r="D8" s="179" t="e">
        <f t="shared" si="0"/>
        <v>#DIV/0!</v>
      </c>
      <c r="G8" s="169" t="e">
        <f t="shared" si="1"/>
        <v>#DIV/0!</v>
      </c>
      <c r="H8" s="336"/>
      <c r="I8" s="337"/>
      <c r="J8" s="337"/>
      <c r="K8" s="337"/>
      <c r="L8" s="337"/>
      <c r="M8" s="337"/>
      <c r="N8" s="337"/>
      <c r="O8" s="337"/>
      <c r="P8" s="338"/>
      <c r="Q8" s="40">
        <f t="shared" si="2"/>
        <v>0</v>
      </c>
      <c r="R8" s="20">
        <f t="shared" si="2"/>
        <v>0</v>
      </c>
      <c r="S8" s="181" t="e">
        <f t="shared" si="3"/>
        <v>#DIV/0!</v>
      </c>
      <c r="T8" s="10"/>
    </row>
    <row r="9" spans="1:20" ht="12" thickBot="1">
      <c r="A9" s="19" t="s">
        <v>205</v>
      </c>
      <c r="D9" s="179" t="e">
        <f t="shared" si="0"/>
        <v>#DIV/0!</v>
      </c>
      <c r="G9" s="169" t="e">
        <f t="shared" si="1"/>
        <v>#DIV/0!</v>
      </c>
      <c r="H9" s="336"/>
      <c r="I9" s="337"/>
      <c r="J9" s="337"/>
      <c r="K9" s="337"/>
      <c r="L9" s="337"/>
      <c r="M9" s="337"/>
      <c r="N9" s="337"/>
      <c r="O9" s="337"/>
      <c r="P9" s="338"/>
      <c r="Q9" s="40">
        <f t="shared" si="2"/>
        <v>0</v>
      </c>
      <c r="R9" s="20">
        <f t="shared" si="2"/>
        <v>0</v>
      </c>
      <c r="S9" s="181" t="e">
        <f t="shared" si="3"/>
        <v>#DIV/0!</v>
      </c>
      <c r="T9" s="10"/>
    </row>
    <row r="10" spans="1:20" ht="12" thickBot="1">
      <c r="A10" s="19" t="s">
        <v>91</v>
      </c>
      <c r="B10" s="20">
        <v>57</v>
      </c>
      <c r="C10" s="20">
        <v>48</v>
      </c>
      <c r="D10" s="179">
        <f t="shared" si="0"/>
        <v>0.8421052631578947</v>
      </c>
      <c r="E10" s="20">
        <v>152</v>
      </c>
      <c r="F10" s="20">
        <v>136</v>
      </c>
      <c r="G10" s="169">
        <f t="shared" si="1"/>
        <v>0.8947368421052632</v>
      </c>
      <c r="H10" s="336"/>
      <c r="I10" s="337"/>
      <c r="J10" s="337"/>
      <c r="K10" s="337"/>
      <c r="L10" s="337"/>
      <c r="M10" s="337"/>
      <c r="N10" s="337"/>
      <c r="O10" s="337"/>
      <c r="P10" s="338"/>
      <c r="Q10" s="40">
        <f t="shared" si="2"/>
        <v>209</v>
      </c>
      <c r="R10" s="20">
        <f t="shared" si="2"/>
        <v>184</v>
      </c>
      <c r="S10" s="181">
        <f t="shared" si="3"/>
        <v>0.8803827751196173</v>
      </c>
      <c r="T10" s="10"/>
    </row>
    <row r="11" spans="1:20" s="2" customFormat="1" ht="12" thickBot="1">
      <c r="A11" s="38" t="s">
        <v>20</v>
      </c>
      <c r="B11" s="106">
        <f>SUM(B6:B10)</f>
        <v>66</v>
      </c>
      <c r="C11" s="106">
        <f>SUM(C6:C10)</f>
        <v>55</v>
      </c>
      <c r="D11" s="182">
        <f t="shared" si="0"/>
        <v>0.8333333333333334</v>
      </c>
      <c r="E11" s="106">
        <f>SUM(E6:E10)</f>
        <v>185</v>
      </c>
      <c r="F11" s="106">
        <f>SUM(F6:F10)</f>
        <v>159</v>
      </c>
      <c r="G11" s="183">
        <f t="shared" si="1"/>
        <v>0.8594594594594595</v>
      </c>
      <c r="H11" s="339"/>
      <c r="I11" s="340"/>
      <c r="J11" s="340"/>
      <c r="K11" s="340"/>
      <c r="L11" s="340"/>
      <c r="M11" s="340"/>
      <c r="N11" s="340"/>
      <c r="O11" s="340"/>
      <c r="P11" s="341"/>
      <c r="Q11" s="107">
        <f>SUM(Q6:Q10)</f>
        <v>251</v>
      </c>
      <c r="R11" s="106">
        <f>SUM(R6:R10)</f>
        <v>214</v>
      </c>
      <c r="S11" s="185">
        <f t="shared" si="3"/>
        <v>0.852589641434263</v>
      </c>
      <c r="T11" s="9"/>
    </row>
    <row r="12" spans="1:20" ht="19.5" customHeight="1" thickBot="1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10"/>
    </row>
    <row r="13" spans="1:20" ht="12.75" customHeight="1">
      <c r="A13" s="36" t="s">
        <v>92</v>
      </c>
      <c r="B13" s="333"/>
      <c r="C13" s="334"/>
      <c r="D13" s="334"/>
      <c r="E13" s="334"/>
      <c r="F13" s="334"/>
      <c r="G13" s="335"/>
      <c r="H13" s="39"/>
      <c r="I13" s="18"/>
      <c r="J13" s="162" t="e">
        <f>(I13/H13)</f>
        <v>#DIV/0!</v>
      </c>
      <c r="K13" s="18"/>
      <c r="L13" s="18"/>
      <c r="M13" s="164" t="e">
        <f>(L13/K13)</f>
        <v>#DIV/0!</v>
      </c>
      <c r="N13" s="333"/>
      <c r="O13" s="334"/>
      <c r="P13" s="335"/>
      <c r="Q13" s="17">
        <f>SUM(H13,K13)</f>
        <v>0</v>
      </c>
      <c r="R13" s="18"/>
      <c r="S13" s="181" t="e">
        <f>(R13/Q13)</f>
        <v>#DIV/0!</v>
      </c>
      <c r="T13" s="10"/>
    </row>
    <row r="14" spans="1:20" s="2" customFormat="1" ht="12" thickBot="1">
      <c r="A14" s="38" t="s">
        <v>23</v>
      </c>
      <c r="B14" s="339"/>
      <c r="C14" s="340"/>
      <c r="D14" s="340"/>
      <c r="E14" s="340"/>
      <c r="F14" s="340"/>
      <c r="G14" s="341"/>
      <c r="H14" s="107">
        <f>SUM(H13:H13)</f>
        <v>0</v>
      </c>
      <c r="I14" s="106">
        <f>SUM(I13:I13)</f>
        <v>0</v>
      </c>
      <c r="J14" s="182" t="e">
        <f>(I14/H14)</f>
        <v>#DIV/0!</v>
      </c>
      <c r="K14" s="106">
        <f>SUM(K13:K13)</f>
        <v>0</v>
      </c>
      <c r="L14" s="106">
        <f>SUM(L13:L13)</f>
        <v>0</v>
      </c>
      <c r="M14" s="167" t="e">
        <f>(L14/K14)</f>
        <v>#DIV/0!</v>
      </c>
      <c r="N14" s="339"/>
      <c r="O14" s="340"/>
      <c r="P14" s="341"/>
      <c r="Q14" s="105">
        <f>SUM(Q13:Q13)</f>
        <v>0</v>
      </c>
      <c r="R14" s="106">
        <f>SUM(R13:R13)</f>
        <v>0</v>
      </c>
      <c r="S14" s="166" t="e">
        <f>(R14/Q14)</f>
        <v>#DIV/0!</v>
      </c>
      <c r="T14" s="9"/>
    </row>
    <row r="15" spans="1:20" ht="30" customHeight="1" thickBo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10"/>
    </row>
    <row r="16" spans="1:20" s="2" customFormat="1" ht="13.5" customHeight="1" thickBot="1">
      <c r="A16" s="23" t="s">
        <v>25</v>
      </c>
      <c r="B16" s="128">
        <f>(B11)</f>
        <v>66</v>
      </c>
      <c r="C16" s="128">
        <f>(C11)</f>
        <v>55</v>
      </c>
      <c r="D16" s="184">
        <f>(C16)/(B16)</f>
        <v>0.8333333333333334</v>
      </c>
      <c r="E16" s="128">
        <f>(E11)</f>
        <v>185</v>
      </c>
      <c r="F16" s="128">
        <f>(F11)</f>
        <v>159</v>
      </c>
      <c r="G16" s="184">
        <f>(F16)/(E16)</f>
        <v>0.8594594594594595</v>
      </c>
      <c r="H16" s="128">
        <f>(H14)</f>
        <v>0</v>
      </c>
      <c r="I16" s="128">
        <f>(I14)</f>
        <v>0</v>
      </c>
      <c r="J16" s="184" t="e">
        <f>(I16)/(H16)</f>
        <v>#DIV/0!</v>
      </c>
      <c r="K16" s="128">
        <f>(K14)</f>
        <v>0</v>
      </c>
      <c r="L16" s="128">
        <f>(L14)</f>
        <v>0</v>
      </c>
      <c r="M16" s="146" t="e">
        <f>(L16)/(K16)</f>
        <v>#DIV/0!</v>
      </c>
      <c r="N16" s="355"/>
      <c r="O16" s="356"/>
      <c r="P16" s="357"/>
      <c r="Q16" s="143">
        <f>(Q11)+(Q14)</f>
        <v>251</v>
      </c>
      <c r="R16" s="128">
        <f>(R11)+(R14)</f>
        <v>214</v>
      </c>
      <c r="S16" s="142">
        <f>(R16)/(Q16)</f>
        <v>0.852589641434263</v>
      </c>
      <c r="T16" s="9"/>
    </row>
    <row r="22" spans="1:19" s="2" customFormat="1" ht="11.25">
      <c r="A22" s="24"/>
      <c r="B22" s="24"/>
      <c r="C22" s="24"/>
      <c r="D22" s="27"/>
      <c r="E22" s="24"/>
      <c r="F22" s="24"/>
      <c r="G22" s="2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7"/>
    </row>
  </sheetData>
  <sheetProtection/>
  <mergeCells count="15">
    <mergeCell ref="K3:M3"/>
    <mergeCell ref="A15:S15"/>
    <mergeCell ref="N16:P16"/>
    <mergeCell ref="A12:S12"/>
    <mergeCell ref="A5:S5"/>
    <mergeCell ref="A1:S1"/>
    <mergeCell ref="H6:P11"/>
    <mergeCell ref="B13:G14"/>
    <mergeCell ref="N13:P14"/>
    <mergeCell ref="A2:S2"/>
    <mergeCell ref="N3:P3"/>
    <mergeCell ref="Q3:S3"/>
    <mergeCell ref="B3:D3"/>
    <mergeCell ref="E3:G3"/>
    <mergeCell ref="H3:J3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90" r:id="rId1"/>
  <headerFooter alignWithMargins="0">
    <oddFooter>&amp;C&amp;"Times New Roman,Normal"Delegación Diocesana de Enseñanza / SIGÜENZA-GUADALAJARA&amp;R&amp;"Times New Roman,Normal"Estadísticas. Curso 2004-05</oddFooter>
  </headerFooter>
  <rowBreaks count="2" manualBreakCount="2">
    <brk id="17" max="18" man="1"/>
    <brk id="9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T24"/>
  <sheetViews>
    <sheetView zoomScale="75" zoomScaleNormal="75" zoomScalePageLayoutView="0" workbookViewId="0" topLeftCell="A1">
      <selection activeCell="M41" sqref="M41"/>
    </sheetView>
  </sheetViews>
  <sheetFormatPr defaultColWidth="11.421875" defaultRowHeight="12.75"/>
  <cols>
    <col min="1" max="1" width="33.8515625" style="20" customWidth="1"/>
    <col min="2" max="3" width="5.7109375" style="20" customWidth="1"/>
    <col min="4" max="4" width="8.8515625" style="21" bestFit="1" customWidth="1"/>
    <col min="5" max="6" width="5.7109375" style="20" customWidth="1"/>
    <col min="7" max="7" width="8.8515625" style="21" bestFit="1" customWidth="1"/>
    <col min="8" max="9" width="5.7109375" style="20" customWidth="1"/>
    <col min="10" max="10" width="9.140625" style="21" bestFit="1" customWidth="1"/>
    <col min="11" max="12" width="5.7109375" style="20" customWidth="1"/>
    <col min="13" max="13" width="9.140625" style="21" bestFit="1" customWidth="1"/>
    <col min="14" max="15" width="5.7109375" style="20" customWidth="1"/>
    <col min="16" max="16" width="9.140625" style="21" bestFit="1" customWidth="1"/>
    <col min="17" max="18" width="5.7109375" style="20" customWidth="1"/>
    <col min="19" max="19" width="9.28125" style="27" bestFit="1" customWidth="1"/>
    <col min="20" max="16384" width="11.421875" style="1" customWidth="1"/>
  </cols>
  <sheetData>
    <row r="1" spans="1:19" s="5" customFormat="1" ht="21.75" thickBot="1" thickTop="1">
      <c r="A1" s="347" t="s">
        <v>193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9"/>
    </row>
    <row r="2" spans="1:19" ht="12.75" customHeight="1" thickBot="1" thickTop="1">
      <c r="A2" s="327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9"/>
    </row>
    <row r="3" spans="1:20" s="8" customFormat="1" ht="12.75" customHeight="1">
      <c r="A3" s="35" t="s">
        <v>0</v>
      </c>
      <c r="B3" s="344" t="s">
        <v>8</v>
      </c>
      <c r="C3" s="345"/>
      <c r="D3" s="346"/>
      <c r="E3" s="345" t="s">
        <v>1</v>
      </c>
      <c r="F3" s="345"/>
      <c r="G3" s="345"/>
      <c r="H3" s="344" t="s">
        <v>2</v>
      </c>
      <c r="I3" s="345"/>
      <c r="J3" s="346"/>
      <c r="K3" s="345" t="s">
        <v>3</v>
      </c>
      <c r="L3" s="345"/>
      <c r="M3" s="345"/>
      <c r="N3" s="344" t="s">
        <v>10</v>
      </c>
      <c r="O3" s="345"/>
      <c r="P3" s="346"/>
      <c r="Q3" s="345" t="s">
        <v>9</v>
      </c>
      <c r="R3" s="345"/>
      <c r="S3" s="346"/>
      <c r="T3" s="6"/>
    </row>
    <row r="4" spans="1:20" s="7" customFormat="1" ht="12.75" customHeight="1" thickBot="1">
      <c r="A4" s="28" t="s">
        <v>11</v>
      </c>
      <c r="B4" s="29" t="s">
        <v>4</v>
      </c>
      <c r="C4" s="30" t="s">
        <v>5</v>
      </c>
      <c r="D4" s="31" t="s">
        <v>6</v>
      </c>
      <c r="E4" s="32" t="s">
        <v>4</v>
      </c>
      <c r="F4" s="30" t="s">
        <v>5</v>
      </c>
      <c r="G4" s="49" t="s">
        <v>6</v>
      </c>
      <c r="H4" s="29" t="s">
        <v>4</v>
      </c>
      <c r="I4" s="30" t="s">
        <v>5</v>
      </c>
      <c r="J4" s="31" t="s">
        <v>6</v>
      </c>
      <c r="K4" s="32" t="s">
        <v>4</v>
      </c>
      <c r="L4" s="30" t="s">
        <v>5</v>
      </c>
      <c r="M4" s="49" t="s">
        <v>6</v>
      </c>
      <c r="N4" s="29" t="s">
        <v>4</v>
      </c>
      <c r="O4" s="30" t="s">
        <v>5</v>
      </c>
      <c r="P4" s="31" t="s">
        <v>6</v>
      </c>
      <c r="Q4" s="32" t="s">
        <v>4</v>
      </c>
      <c r="R4" s="30" t="s">
        <v>5</v>
      </c>
      <c r="S4" s="53" t="s">
        <v>6</v>
      </c>
      <c r="T4" s="14"/>
    </row>
    <row r="5" spans="1:20" s="4" customFormat="1" ht="12.75" customHeight="1" thickBot="1">
      <c r="A5" s="36" t="s">
        <v>163</v>
      </c>
      <c r="B5" s="17">
        <v>12</v>
      </c>
      <c r="C5" s="18">
        <v>9</v>
      </c>
      <c r="D5" s="164">
        <f>(C5/B5)</f>
        <v>0.75</v>
      </c>
      <c r="E5" s="39">
        <v>12</v>
      </c>
      <c r="F5" s="18">
        <v>12</v>
      </c>
      <c r="G5" s="164">
        <f aca="true" t="shared" si="0" ref="G5:G12">(F5/E5)</f>
        <v>1</v>
      </c>
      <c r="H5" s="333"/>
      <c r="I5" s="334"/>
      <c r="J5" s="334"/>
      <c r="K5" s="334"/>
      <c r="L5" s="334"/>
      <c r="M5" s="334"/>
      <c r="N5" s="334"/>
      <c r="O5" s="334"/>
      <c r="P5" s="335"/>
      <c r="Q5" s="17">
        <f>SUM(B5,E5)</f>
        <v>24</v>
      </c>
      <c r="R5" s="18">
        <f>SUM(C5,F5)</f>
        <v>21</v>
      </c>
      <c r="S5" s="181">
        <f aca="true" t="shared" si="1" ref="S5:S13">(R5/Q5)</f>
        <v>0.875</v>
      </c>
      <c r="T5" s="13"/>
    </row>
    <row r="6" spans="1:20" s="4" customFormat="1" ht="12.75" customHeight="1">
      <c r="A6" s="36" t="s">
        <v>97</v>
      </c>
      <c r="B6" s="51">
        <v>6</v>
      </c>
      <c r="C6" s="22">
        <v>6</v>
      </c>
      <c r="D6" s="170">
        <f>C6/B6</f>
        <v>1</v>
      </c>
      <c r="E6" s="52">
        <v>9</v>
      </c>
      <c r="F6" s="22">
        <v>8</v>
      </c>
      <c r="G6" s="170">
        <f>F6/E6</f>
        <v>0.8888888888888888</v>
      </c>
      <c r="H6" s="336"/>
      <c r="I6" s="337"/>
      <c r="J6" s="337"/>
      <c r="K6" s="337"/>
      <c r="L6" s="337"/>
      <c r="M6" s="337"/>
      <c r="N6" s="337"/>
      <c r="O6" s="337"/>
      <c r="P6" s="338"/>
      <c r="Q6" s="51">
        <f>SUM(B6+E6)</f>
        <v>15</v>
      </c>
      <c r="R6" s="22">
        <f>SUM(C6+F6)</f>
        <v>14</v>
      </c>
      <c r="S6" s="186">
        <f>R6/Q6</f>
        <v>0.9333333333333333</v>
      </c>
      <c r="T6" s="13"/>
    </row>
    <row r="7" spans="1:20" ht="12.75" customHeight="1">
      <c r="A7" s="37" t="s">
        <v>198</v>
      </c>
      <c r="B7" s="19">
        <v>7</v>
      </c>
      <c r="C7" s="20">
        <v>5</v>
      </c>
      <c r="D7" s="170">
        <f>C7/B7</f>
        <v>0.7142857142857143</v>
      </c>
      <c r="E7" s="40">
        <v>9</v>
      </c>
      <c r="F7" s="20">
        <v>8</v>
      </c>
      <c r="G7" s="170">
        <f>F7/E7</f>
        <v>0.8888888888888888</v>
      </c>
      <c r="H7" s="336"/>
      <c r="I7" s="337"/>
      <c r="J7" s="337"/>
      <c r="K7" s="337"/>
      <c r="L7" s="337"/>
      <c r="M7" s="337"/>
      <c r="N7" s="337"/>
      <c r="O7" s="337"/>
      <c r="P7" s="338"/>
      <c r="Q7" s="19">
        <f>SUM(B7+E7)</f>
        <v>16</v>
      </c>
      <c r="R7" s="20">
        <f>SUM(C7+F7)</f>
        <v>13</v>
      </c>
      <c r="S7" s="186">
        <f>R7/Q7</f>
        <v>0.8125</v>
      </c>
      <c r="T7" s="10"/>
    </row>
    <row r="8" spans="1:20" ht="12.75" customHeight="1">
      <c r="A8" s="37" t="s">
        <v>155</v>
      </c>
      <c r="B8" s="19">
        <v>7</v>
      </c>
      <c r="C8" s="20">
        <v>7</v>
      </c>
      <c r="D8" s="170">
        <f aca="true" t="shared" si="2" ref="D8:D13">(C8/B8)</f>
        <v>1</v>
      </c>
      <c r="E8" s="40">
        <v>13</v>
      </c>
      <c r="F8" s="20">
        <v>13</v>
      </c>
      <c r="G8" s="170">
        <f t="shared" si="0"/>
        <v>1</v>
      </c>
      <c r="H8" s="336"/>
      <c r="I8" s="337"/>
      <c r="J8" s="337"/>
      <c r="K8" s="337"/>
      <c r="L8" s="337"/>
      <c r="M8" s="337"/>
      <c r="N8" s="337"/>
      <c r="O8" s="337"/>
      <c r="P8" s="338"/>
      <c r="Q8" s="19">
        <f aca="true" t="shared" si="3" ref="Q8:R12">SUM(B8,E8)</f>
        <v>20</v>
      </c>
      <c r="R8" s="20">
        <f t="shared" si="3"/>
        <v>20</v>
      </c>
      <c r="S8" s="186">
        <f t="shared" si="1"/>
        <v>1</v>
      </c>
      <c r="T8" s="10"/>
    </row>
    <row r="9" spans="1:20" ht="12.75" customHeight="1">
      <c r="A9" s="37" t="s">
        <v>93</v>
      </c>
      <c r="B9" s="19">
        <v>16</v>
      </c>
      <c r="C9" s="20">
        <v>12</v>
      </c>
      <c r="D9" s="170">
        <f t="shared" si="2"/>
        <v>0.75</v>
      </c>
      <c r="E9" s="40">
        <v>28</v>
      </c>
      <c r="F9" s="20">
        <v>18</v>
      </c>
      <c r="G9" s="170">
        <f t="shared" si="0"/>
        <v>0.6428571428571429</v>
      </c>
      <c r="H9" s="336"/>
      <c r="I9" s="337"/>
      <c r="J9" s="337"/>
      <c r="K9" s="337"/>
      <c r="L9" s="337"/>
      <c r="M9" s="337"/>
      <c r="N9" s="337"/>
      <c r="O9" s="337"/>
      <c r="P9" s="338"/>
      <c r="Q9" s="19">
        <f t="shared" si="3"/>
        <v>44</v>
      </c>
      <c r="R9" s="20">
        <f t="shared" si="3"/>
        <v>30</v>
      </c>
      <c r="S9" s="186">
        <f t="shared" si="1"/>
        <v>0.6818181818181818</v>
      </c>
      <c r="T9" s="10"/>
    </row>
    <row r="10" spans="1:20" ht="12.75" customHeight="1">
      <c r="A10" s="37" t="s">
        <v>94</v>
      </c>
      <c r="B10" s="19">
        <v>7</v>
      </c>
      <c r="C10" s="20">
        <v>7</v>
      </c>
      <c r="D10" s="170">
        <f t="shared" si="2"/>
        <v>1</v>
      </c>
      <c r="E10" s="40">
        <v>1</v>
      </c>
      <c r="F10" s="20">
        <v>1</v>
      </c>
      <c r="G10" s="170">
        <f t="shared" si="0"/>
        <v>1</v>
      </c>
      <c r="H10" s="336"/>
      <c r="I10" s="337"/>
      <c r="J10" s="337"/>
      <c r="K10" s="337"/>
      <c r="L10" s="337"/>
      <c r="M10" s="337"/>
      <c r="N10" s="337"/>
      <c r="O10" s="337"/>
      <c r="P10" s="338"/>
      <c r="Q10" s="19">
        <f t="shared" si="3"/>
        <v>8</v>
      </c>
      <c r="R10" s="20">
        <f t="shared" si="3"/>
        <v>8</v>
      </c>
      <c r="S10" s="186">
        <f t="shared" si="1"/>
        <v>1</v>
      </c>
      <c r="T10" s="10"/>
    </row>
    <row r="11" spans="1:20" ht="12.75" customHeight="1">
      <c r="A11" s="37" t="s">
        <v>95</v>
      </c>
      <c r="B11" s="19">
        <v>4</v>
      </c>
      <c r="C11" s="20">
        <v>4</v>
      </c>
      <c r="D11" s="170">
        <f t="shared" si="2"/>
        <v>1</v>
      </c>
      <c r="E11" s="40">
        <v>9</v>
      </c>
      <c r="F11" s="20">
        <v>7</v>
      </c>
      <c r="G11" s="170">
        <f t="shared" si="0"/>
        <v>0.7777777777777778</v>
      </c>
      <c r="H11" s="336"/>
      <c r="I11" s="337"/>
      <c r="J11" s="337"/>
      <c r="K11" s="337"/>
      <c r="L11" s="337"/>
      <c r="M11" s="337"/>
      <c r="N11" s="337"/>
      <c r="O11" s="337"/>
      <c r="P11" s="338"/>
      <c r="Q11" s="19">
        <f t="shared" si="3"/>
        <v>13</v>
      </c>
      <c r="R11" s="20">
        <f t="shared" si="3"/>
        <v>11</v>
      </c>
      <c r="S11" s="186">
        <f t="shared" si="1"/>
        <v>0.8461538461538461</v>
      </c>
      <c r="T11" s="10"/>
    </row>
    <row r="12" spans="1:20" ht="12.75" customHeight="1">
      <c r="A12" s="37" t="s">
        <v>96</v>
      </c>
      <c r="B12" s="19">
        <v>81</v>
      </c>
      <c r="C12" s="20">
        <v>60</v>
      </c>
      <c r="D12" s="170">
        <f t="shared" si="2"/>
        <v>0.7407407407407407</v>
      </c>
      <c r="E12" s="40">
        <v>185</v>
      </c>
      <c r="F12" s="20">
        <v>109</v>
      </c>
      <c r="G12" s="170">
        <f t="shared" si="0"/>
        <v>0.5891891891891892</v>
      </c>
      <c r="H12" s="336"/>
      <c r="I12" s="337"/>
      <c r="J12" s="337"/>
      <c r="K12" s="337"/>
      <c r="L12" s="337"/>
      <c r="M12" s="337"/>
      <c r="N12" s="337"/>
      <c r="O12" s="337"/>
      <c r="P12" s="338"/>
      <c r="Q12" s="19">
        <f t="shared" si="3"/>
        <v>266</v>
      </c>
      <c r="R12" s="20">
        <f t="shared" si="3"/>
        <v>169</v>
      </c>
      <c r="S12" s="186">
        <f t="shared" si="1"/>
        <v>0.6353383458646616</v>
      </c>
      <c r="T12" s="10"/>
    </row>
    <row r="13" spans="1:20" s="2" customFormat="1" ht="12.75" customHeight="1" thickBot="1">
      <c r="A13" s="38" t="s">
        <v>20</v>
      </c>
      <c r="B13" s="105">
        <f>SUM(B5:B12)</f>
        <v>140</v>
      </c>
      <c r="C13" s="106">
        <f>SUM(C5:C12)</f>
        <v>110</v>
      </c>
      <c r="D13" s="137">
        <f t="shared" si="2"/>
        <v>0.7857142857142857</v>
      </c>
      <c r="E13" s="107">
        <f>SUM(E5:E12)</f>
        <v>266</v>
      </c>
      <c r="F13" s="106">
        <f>SUM(F5:F12)</f>
        <v>176</v>
      </c>
      <c r="G13" s="166">
        <f>(F13/E13)</f>
        <v>0.6616541353383458</v>
      </c>
      <c r="H13" s="339"/>
      <c r="I13" s="340"/>
      <c r="J13" s="340"/>
      <c r="K13" s="340"/>
      <c r="L13" s="340"/>
      <c r="M13" s="340"/>
      <c r="N13" s="340"/>
      <c r="O13" s="340"/>
      <c r="P13" s="341"/>
      <c r="Q13" s="105">
        <f>SUM(Q5:Q12)</f>
        <v>406</v>
      </c>
      <c r="R13" s="106">
        <f>SUM(R5:R12)</f>
        <v>286</v>
      </c>
      <c r="S13" s="166">
        <f t="shared" si="1"/>
        <v>0.7044334975369458</v>
      </c>
      <c r="T13" s="9"/>
    </row>
    <row r="14" spans="1:20" ht="19.5" customHeight="1" thickBo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10"/>
    </row>
    <row r="15" spans="1:20" ht="12.75" customHeight="1">
      <c r="A15" s="36" t="s">
        <v>98</v>
      </c>
      <c r="B15" s="333"/>
      <c r="C15" s="334"/>
      <c r="D15" s="334"/>
      <c r="E15" s="334"/>
      <c r="F15" s="334"/>
      <c r="G15" s="335"/>
      <c r="H15" s="39"/>
      <c r="I15" s="18"/>
      <c r="J15" s="180" t="e">
        <f>(I15/H15)</f>
        <v>#DIV/0!</v>
      </c>
      <c r="K15" s="17"/>
      <c r="L15" s="18"/>
      <c r="M15" s="170" t="e">
        <f>(L15/K15)</f>
        <v>#DIV/0!</v>
      </c>
      <c r="N15" s="39"/>
      <c r="O15" s="18"/>
      <c r="P15" s="180" t="e">
        <f>(O15/N15)</f>
        <v>#DIV/0!</v>
      </c>
      <c r="Q15" s="17">
        <f>SUM(H15,K15,N15)</f>
        <v>0</v>
      </c>
      <c r="R15" s="18">
        <f>SUM(I15,L15,O15)</f>
        <v>0</v>
      </c>
      <c r="S15" s="170" t="e">
        <f>(R15/Q15)</f>
        <v>#DIV/0!</v>
      </c>
      <c r="T15" s="10"/>
    </row>
    <row r="16" spans="1:20" s="2" customFormat="1" ht="12.75" customHeight="1" thickBot="1">
      <c r="A16" s="38" t="s">
        <v>23</v>
      </c>
      <c r="B16" s="339"/>
      <c r="C16" s="340"/>
      <c r="D16" s="340"/>
      <c r="E16" s="340"/>
      <c r="F16" s="340"/>
      <c r="G16" s="341"/>
      <c r="H16" s="107">
        <f>SUM(H15:H15)</f>
        <v>0</v>
      </c>
      <c r="I16" s="106">
        <f>SUM(I15:I15)</f>
        <v>0</v>
      </c>
      <c r="J16" s="183" t="e">
        <f>(I16/H16)</f>
        <v>#DIV/0!</v>
      </c>
      <c r="K16" s="105">
        <f>SUM(K15:K15)</f>
        <v>0</v>
      </c>
      <c r="L16" s="106">
        <f>SUM(L15:L15)</f>
        <v>0</v>
      </c>
      <c r="M16" s="187" t="e">
        <f>(L16/K16)</f>
        <v>#DIV/0!</v>
      </c>
      <c r="N16" s="107">
        <f>SUM(N15:N15)</f>
        <v>0</v>
      </c>
      <c r="O16" s="106">
        <f>SUM(O15:O15)</f>
        <v>0</v>
      </c>
      <c r="P16" s="188" t="e">
        <f>(O16/N16)</f>
        <v>#DIV/0!</v>
      </c>
      <c r="Q16" s="105">
        <f>SUM(Q15:Q15)</f>
        <v>0</v>
      </c>
      <c r="R16" s="106">
        <f>SUM(R15:R15)</f>
        <v>0</v>
      </c>
      <c r="S16" s="187" t="e">
        <f>(R16/Q16)</f>
        <v>#DIV/0!</v>
      </c>
      <c r="T16" s="9"/>
    </row>
    <row r="17" spans="1:20" ht="19.5" customHeight="1" thickBot="1">
      <c r="A17" s="361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10"/>
    </row>
    <row r="18" spans="1:20" ht="12.75" customHeight="1" thickBot="1">
      <c r="A18" s="36" t="s">
        <v>100</v>
      </c>
      <c r="B18" s="90"/>
      <c r="C18" s="91"/>
      <c r="D18" s="189" t="e">
        <f>(C18/B18)</f>
        <v>#DIV/0!</v>
      </c>
      <c r="E18" s="333"/>
      <c r="F18" s="334"/>
      <c r="G18" s="334"/>
      <c r="H18" s="334"/>
      <c r="I18" s="334"/>
      <c r="J18" s="334"/>
      <c r="K18" s="334"/>
      <c r="L18" s="334"/>
      <c r="M18" s="334"/>
      <c r="N18" s="359"/>
      <c r="O18" s="359"/>
      <c r="P18" s="359"/>
      <c r="Q18" s="17"/>
      <c r="R18" s="18"/>
      <c r="S18" s="181" t="e">
        <f>(R18/Q18)</f>
        <v>#DIV/0!</v>
      </c>
      <c r="T18" s="10"/>
    </row>
    <row r="19" spans="1:20" ht="12.75" customHeight="1" thickBot="1">
      <c r="A19" s="50" t="s">
        <v>99</v>
      </c>
      <c r="B19" s="20">
        <v>42</v>
      </c>
      <c r="C19" s="20">
        <v>42</v>
      </c>
      <c r="D19" s="163">
        <f>C19/B19</f>
        <v>1</v>
      </c>
      <c r="E19" s="20">
        <v>108</v>
      </c>
      <c r="F19" s="20">
        <v>108</v>
      </c>
      <c r="G19" s="163">
        <f>F19/E19</f>
        <v>1</v>
      </c>
      <c r="H19" s="20">
        <v>121</v>
      </c>
      <c r="I19" s="20">
        <v>121</v>
      </c>
      <c r="J19" s="163">
        <f>I19/H19</f>
        <v>1</v>
      </c>
      <c r="K19" s="20">
        <v>122</v>
      </c>
      <c r="L19" s="20">
        <v>122</v>
      </c>
      <c r="M19" s="163">
        <f>L19/K19</f>
        <v>1</v>
      </c>
      <c r="N19" s="92">
        <v>67</v>
      </c>
      <c r="O19" s="92">
        <v>67</v>
      </c>
      <c r="P19" s="191">
        <f>O19/N19</f>
        <v>1</v>
      </c>
      <c r="Q19" s="51">
        <f>SUM(B19+E19+(H19)+(K19)+(N19))</f>
        <v>460</v>
      </c>
      <c r="R19" s="323">
        <f>SUM(C19+F19+I19+L19+O19)</f>
        <v>460</v>
      </c>
      <c r="S19" s="186">
        <f>(R19/Q19)</f>
        <v>1</v>
      </c>
      <c r="T19" s="10"/>
    </row>
    <row r="20" spans="1:20" ht="12.75" customHeight="1" thickBot="1">
      <c r="A20" s="37" t="s">
        <v>101</v>
      </c>
      <c r="B20" s="339"/>
      <c r="C20" s="340"/>
      <c r="D20" s="341"/>
      <c r="E20" s="52"/>
      <c r="F20" s="22"/>
      <c r="G20" s="190" t="e">
        <f>(F20/E20)</f>
        <v>#DIV/0!</v>
      </c>
      <c r="H20" s="22"/>
      <c r="I20" s="22"/>
      <c r="J20" s="179" t="e">
        <f>(I20/H20)</f>
        <v>#DIV/0!</v>
      </c>
      <c r="K20" s="22"/>
      <c r="L20" s="22"/>
      <c r="M20" s="169" t="e">
        <f>(L20/K20)</f>
        <v>#DIV/0!</v>
      </c>
      <c r="N20" s="358"/>
      <c r="O20" s="359"/>
      <c r="P20" s="360"/>
      <c r="Q20" s="19"/>
      <c r="S20" s="186" t="e">
        <f>(R20/Q20)</f>
        <v>#DIV/0!</v>
      </c>
      <c r="T20" s="10"/>
    </row>
    <row r="21" spans="1:20" s="2" customFormat="1" ht="12.75" customHeight="1" thickBot="1">
      <c r="A21" s="38" t="s">
        <v>24</v>
      </c>
      <c r="B21" s="150">
        <f>SUM(B18:B20)</f>
        <v>42</v>
      </c>
      <c r="C21" s="150">
        <f>SUM(C18:C20)</f>
        <v>42</v>
      </c>
      <c r="D21" s="182">
        <f>(C21/B21)</f>
        <v>1</v>
      </c>
      <c r="E21" s="106">
        <f>SUM(E18:E20)</f>
        <v>108</v>
      </c>
      <c r="F21" s="106">
        <f>SUM(F18:F20)</f>
        <v>108</v>
      </c>
      <c r="G21" s="182">
        <f>(F21/E21)</f>
        <v>1</v>
      </c>
      <c r="H21" s="106">
        <f>SUM(H18:H20)</f>
        <v>121</v>
      </c>
      <c r="I21" s="106">
        <f>SUM(I18:I20)</f>
        <v>121</v>
      </c>
      <c r="J21" s="168">
        <f>(I21/H21)</f>
        <v>1</v>
      </c>
      <c r="K21" s="106">
        <f>SUM(K18:K20)</f>
        <v>122</v>
      </c>
      <c r="L21" s="106">
        <f>SUM(L18:L20)</f>
        <v>122</v>
      </c>
      <c r="M21" s="168">
        <f>(L21/K21)</f>
        <v>1</v>
      </c>
      <c r="N21" s="150">
        <f>SUM(N18:N20)</f>
        <v>67</v>
      </c>
      <c r="O21" s="150">
        <f>SUM(O18:O20)</f>
        <v>67</v>
      </c>
      <c r="P21" s="183">
        <f>(O21/N21)</f>
        <v>1</v>
      </c>
      <c r="Q21" s="105">
        <f>SUM(Q18:Q20)</f>
        <v>460</v>
      </c>
      <c r="R21" s="106">
        <f>SUM(R18:R20)</f>
        <v>460</v>
      </c>
      <c r="S21" s="166">
        <f>(R21/Q21)</f>
        <v>1</v>
      </c>
      <c r="T21" s="9"/>
    </row>
    <row r="22" spans="1:20" ht="30" customHeight="1" thickBot="1">
      <c r="A22" s="330"/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10"/>
    </row>
    <row r="23" spans="1:20" s="2" customFormat="1" ht="12.75" customHeight="1" thickBot="1">
      <c r="A23" s="48" t="s">
        <v>25</v>
      </c>
      <c r="B23" s="141">
        <f>(B13)+(B21)</f>
        <v>182</v>
      </c>
      <c r="C23" s="128">
        <f>(C13)+(C21)</f>
        <v>152</v>
      </c>
      <c r="D23" s="142">
        <f>(C23)/(B23)</f>
        <v>0.8351648351648352</v>
      </c>
      <c r="E23" s="143">
        <f>(E13)+(E21)</f>
        <v>374</v>
      </c>
      <c r="F23" s="128">
        <f>(F13)+(F21)</f>
        <v>284</v>
      </c>
      <c r="G23" s="146">
        <f>(F23)/(E23)</f>
        <v>0.7593582887700535</v>
      </c>
      <c r="H23" s="141">
        <f>(H16)+(H21)</f>
        <v>121</v>
      </c>
      <c r="I23" s="128">
        <f>(I16)+(I21)</f>
        <v>121</v>
      </c>
      <c r="J23" s="142">
        <f>(I23)/(H23)</f>
        <v>1</v>
      </c>
      <c r="K23" s="143">
        <f>(K16)+(K21)</f>
        <v>122</v>
      </c>
      <c r="L23" s="128">
        <f>(L16)+(L21)</f>
        <v>122</v>
      </c>
      <c r="M23" s="146">
        <f>(L23)/(K23)</f>
        <v>1</v>
      </c>
      <c r="N23" s="141">
        <f>(N16)+(N21)</f>
        <v>67</v>
      </c>
      <c r="O23" s="128">
        <f>(O16)+(O21)</f>
        <v>67</v>
      </c>
      <c r="P23" s="142">
        <f>(O23)/(N23)</f>
        <v>1</v>
      </c>
      <c r="Q23" s="143">
        <f>(Q13)+(Q16)+(Q21)</f>
        <v>866</v>
      </c>
      <c r="R23" s="128">
        <f>(R13)+(R16)+(R21)</f>
        <v>746</v>
      </c>
      <c r="S23" s="142">
        <f>(R23)/(Q23)</f>
        <v>0.8614318706697459</v>
      </c>
      <c r="T23" s="9"/>
    </row>
    <row r="24" spans="1:19" ht="11.25">
      <c r="A24" s="22"/>
      <c r="B24" s="22"/>
      <c r="C24" s="22"/>
      <c r="D24" s="25"/>
      <c r="E24" s="22"/>
      <c r="F24" s="22"/>
      <c r="G24" s="25"/>
      <c r="H24" s="22"/>
      <c r="I24" s="22"/>
      <c r="J24" s="25"/>
      <c r="K24" s="22"/>
      <c r="L24" s="22"/>
      <c r="M24" s="25"/>
      <c r="N24" s="22"/>
      <c r="O24" s="22"/>
      <c r="P24" s="25"/>
      <c r="Q24" s="22"/>
      <c r="R24" s="22"/>
      <c r="S24" s="26"/>
    </row>
  </sheetData>
  <sheetProtection/>
  <mergeCells count="16">
    <mergeCell ref="B20:D20"/>
    <mergeCell ref="N20:P20"/>
    <mergeCell ref="A22:S22"/>
    <mergeCell ref="H5:P13"/>
    <mergeCell ref="B15:G16"/>
    <mergeCell ref="E18:P18"/>
    <mergeCell ref="A14:S14"/>
    <mergeCell ref="A17:S17"/>
    <mergeCell ref="A1:S1"/>
    <mergeCell ref="A2:S2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landscape" paperSize="9" scale="90" r:id="rId1"/>
  <headerFooter alignWithMargins="0">
    <oddFooter>&amp;C&amp;"Times New Roman,Normal"Delegación Diocesana de Enseñanza / SIGÜENZA-GUADALAJARA&amp;R&amp;"Times New Roman,Normal"Estadísticas. Curso 2004-05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Dióc. de Sigüenza-Guadalajara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OBISPADO DE SIGÜENZA</cp:lastModifiedBy>
  <cp:lastPrinted>2010-01-26T10:38:00Z</cp:lastPrinted>
  <dcterms:created xsi:type="dcterms:W3CDTF">2001-11-14T14:49:17Z</dcterms:created>
  <dcterms:modified xsi:type="dcterms:W3CDTF">2010-01-26T12:05:55Z</dcterms:modified>
  <cp:category/>
  <cp:version/>
  <cp:contentType/>
  <cp:contentStatus/>
</cp:coreProperties>
</file>